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</sheets>
  <calcPr calcId="152511"/>
</workbook>
</file>

<file path=xl/calcChain.xml><?xml version="1.0" encoding="utf-8"?>
<calcChain xmlns="http://schemas.openxmlformats.org/spreadsheetml/2006/main">
  <c r="C9" i="1" l="1"/>
  <c r="C5" i="1"/>
  <c r="C24" i="1" l="1"/>
  <c r="C14" i="1"/>
  <c r="C8" i="1"/>
  <c r="C16" i="1"/>
  <c r="F18" i="1" l="1"/>
  <c r="G18" i="1" s="1"/>
  <c r="F17" i="1"/>
  <c r="G17" i="1" s="1"/>
  <c r="F16" i="1"/>
  <c r="G16" i="1" s="1"/>
  <c r="C15" i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B21" i="2"/>
  <c r="B22" i="2" s="1"/>
  <c r="B17" i="2"/>
  <c r="B18" i="2" s="1"/>
  <c r="B19" i="2" s="1"/>
  <c r="B20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4" i="2"/>
  <c r="C3" i="2"/>
  <c r="F3" i="2" s="1"/>
  <c r="E3" i="2" l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C6" i="1"/>
  <c r="F15" i="1"/>
  <c r="G15" i="1" s="1"/>
  <c r="D3" i="2" l="1"/>
  <c r="D4" i="2" l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H3" i="2"/>
  <c r="C4" i="2" s="1"/>
  <c r="F4" i="2" s="1"/>
  <c r="H4" i="2" s="1"/>
  <c r="C5" i="2" l="1"/>
  <c r="F5" i="2" l="1"/>
  <c r="H5" i="2" s="1"/>
  <c r="C6" i="2" s="1"/>
  <c r="F6" i="2" l="1"/>
  <c r="H6" i="2" l="1"/>
  <c r="C7" i="2" s="1"/>
  <c r="F7" i="2" l="1"/>
  <c r="H7" i="2" l="1"/>
  <c r="C8" i="2" s="1"/>
  <c r="F8" i="2" l="1"/>
  <c r="H8" i="2" s="1"/>
  <c r="C9" i="2" s="1"/>
  <c r="F9" i="2" l="1"/>
  <c r="H9" i="2" s="1"/>
  <c r="C10" i="2" s="1"/>
  <c r="F10" i="2" l="1"/>
  <c r="H10" i="2" s="1"/>
  <c r="C11" i="2" l="1"/>
  <c r="F11" i="2" l="1"/>
  <c r="H11" i="2" s="1"/>
  <c r="C12" i="2" l="1"/>
  <c r="F12" i="2" l="1"/>
  <c r="H12" i="2" s="1"/>
  <c r="C13" i="2" l="1"/>
  <c r="F13" i="2" l="1"/>
  <c r="H13" i="2" s="1"/>
  <c r="C14" i="2" l="1"/>
  <c r="F14" i="2" l="1"/>
  <c r="H14" i="2" s="1"/>
  <c r="C15" i="2" l="1"/>
  <c r="F15" i="2" l="1"/>
  <c r="H15" i="2" s="1"/>
  <c r="C16" i="2" l="1"/>
  <c r="F16" i="2" l="1"/>
  <c r="H16" i="2" s="1"/>
  <c r="C17" i="2" l="1"/>
  <c r="F17" i="2" l="1"/>
  <c r="H17" i="2" s="1"/>
  <c r="C18" i="2" l="1"/>
  <c r="F18" i="2" l="1"/>
  <c r="H18" i="2" s="1"/>
  <c r="C19" i="2" l="1"/>
  <c r="F19" i="2" l="1"/>
  <c r="H19" i="2" s="1"/>
  <c r="C20" i="2" l="1"/>
  <c r="F20" i="2" l="1"/>
  <c r="H20" i="2" s="1"/>
  <c r="C21" i="2" l="1"/>
  <c r="F21" i="2" l="1"/>
  <c r="H21" i="2" s="1"/>
  <c r="C22" i="2" l="1"/>
  <c r="F22" i="2" l="1"/>
  <c r="H22" i="2" s="1"/>
  <c r="C23" i="1" s="1"/>
</calcChain>
</file>

<file path=xl/sharedStrings.xml><?xml version="1.0" encoding="utf-8"?>
<sst xmlns="http://schemas.openxmlformats.org/spreadsheetml/2006/main" count="48" uniqueCount="41">
  <si>
    <t>Immobilienwert</t>
  </si>
  <si>
    <t>Eigenkapital</t>
  </si>
  <si>
    <t>Hypothek</t>
  </si>
  <si>
    <t>Hypothekenzins</t>
  </si>
  <si>
    <t>Jahr</t>
  </si>
  <si>
    <t>Beginn</t>
  </si>
  <si>
    <t>Einzahlungen</t>
  </si>
  <si>
    <t>Ende</t>
  </si>
  <si>
    <t>Miete</t>
  </si>
  <si>
    <t>Altbau</t>
  </si>
  <si>
    <t>m^2</t>
  </si>
  <si>
    <t>je m^2 und Monat</t>
  </si>
  <si>
    <r>
      <t xml:space="preserve">Miete ohne Nebenkosten </t>
    </r>
    <r>
      <rPr>
        <vertAlign val="superscript"/>
        <sz val="11"/>
        <color theme="1"/>
        <rFont val="Calibri"/>
        <family val="2"/>
        <scheme val="minor"/>
      </rPr>
      <t>1)</t>
    </r>
  </si>
  <si>
    <t>1)</t>
  </si>
  <si>
    <t>Nebenkosten fallen sowohl beim mieten an als auch bei der Eigentumswohnung</t>
  </si>
  <si>
    <t>Einzahlung</t>
  </si>
  <si>
    <r>
      <t xml:space="preserve">mtl. Rate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</si>
  <si>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jährliche Kosten </t>
    </r>
    <r>
      <rPr>
        <vertAlign val="superscript"/>
        <sz val="11"/>
        <color theme="1"/>
        <rFont val="Calibri"/>
        <family val="2"/>
        <scheme val="minor"/>
      </rPr>
      <t>3)</t>
    </r>
  </si>
  <si>
    <t>2)</t>
  </si>
  <si>
    <t>3)</t>
  </si>
  <si>
    <t>Eigentümer: Große Reparaturen, z.B. Therme</t>
  </si>
  <si>
    <t>Eigentümer: Rücklagen beim Verwalter für Dach, etc.</t>
  </si>
  <si>
    <t>20 Jahre</t>
  </si>
  <si>
    <t>Zu zahlen wenn ich Eigentumswohnung gekauft hätte: Mtl. Rate für Rückzahlung Hypothek</t>
  </si>
  <si>
    <t>Zu zahlen wenn ich Eigentumswohnung gekauft hätte: Rücklagen, Verwalter, Reparaturen, etc.</t>
  </si>
  <si>
    <t>Rendite</t>
  </si>
  <si>
    <t xml:space="preserve">Inflation auf Miete </t>
  </si>
  <si>
    <t>pro Jahr</t>
  </si>
  <si>
    <t>Eigentümer: Extra Kosten</t>
  </si>
  <si>
    <t>Anlage in Aktien Endstand nach 20 Jahren</t>
  </si>
  <si>
    <t>Anlage in Immobilie Endstand nach 20 Jahren</t>
  </si>
  <si>
    <t>Mtl. Rate (Volltilgung nach 20 Jahren)</t>
  </si>
  <si>
    <t>Nur die gelben Zellen dürfen geändert werden</t>
  </si>
  <si>
    <t>Eigentümer: Verwalter, kleine Reparaturen, etc.</t>
  </si>
  <si>
    <t>1 Jahr</t>
  </si>
  <si>
    <t>Rendite Aktien pro Jahr</t>
  </si>
  <si>
    <t>Rendite (Wertsteigerung) Immobilie pro Jahr</t>
  </si>
  <si>
    <t>Mtl. Rate in % (Volltilgung nach 20 Jahren)</t>
  </si>
  <si>
    <t>Inflation auf Kosten (Rücklagen, Reparaturen, etc.)</t>
  </si>
  <si>
    <t>mittels Volltilgungsrechner bestimmen</t>
  </si>
  <si>
    <t>https://www.verivox.de/baufinanzierung/volltilgungsrechner/vergleich/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</si>
</sst>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10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44" fontId="0" fillId="0" borderId="0" xfId="0" applyNumberFormat="1"/>
    <xf numFmtId="9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right"/>
    </xf>
    <xf numFmtId="44" fontId="0" fillId="2" borderId="0" xfId="1" applyFont="1" applyFill="1"/>
    <xf numFmtId="165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0" fontId="0" fillId="3" borderId="1" xfId="0" applyFill="1" applyBorder="1"/>
    <xf numFmtId="164" fontId="0" fillId="3" borderId="2" xfId="1" applyNumberFormat="1" applyFont="1" applyFill="1" applyBorder="1"/>
    <xf numFmtId="0" fontId="0" fillId="3" borderId="3" xfId="0" applyFill="1" applyBorder="1"/>
    <xf numFmtId="164" fontId="0" fillId="3" borderId="4" xfId="1" applyNumberFormat="1" applyFont="1" applyFill="1" applyBorder="1"/>
    <xf numFmtId="10" fontId="0" fillId="2" borderId="0" xfId="0" applyNumberFormat="1" applyFill="1"/>
    <xf numFmtId="0" fontId="3" fillId="0" borderId="0" xfId="2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ivox.de/baufinanzierung/volltilgungsrechner/vergleich/" TargetMode="External"/><Relationship Id="rId1" Type="http://schemas.openxmlformats.org/officeDocument/2006/relationships/hyperlink" Target="https://www.verivox.de/baufinanzierung/volltilgungsrechner/vergleic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2.42578125" customWidth="1"/>
    <col min="2" max="2" width="48.5703125" bestFit="1" customWidth="1"/>
    <col min="3" max="3" width="13" bestFit="1" customWidth="1"/>
    <col min="6" max="6" width="9.42578125" bestFit="1" customWidth="1"/>
    <col min="7" max="7" width="12" bestFit="1" customWidth="1"/>
  </cols>
  <sheetData>
    <row r="2" spans="2:8" x14ac:dyDescent="0.25">
      <c r="B2" s="11" t="s">
        <v>32</v>
      </c>
    </row>
    <row r="4" spans="2:8" x14ac:dyDescent="0.25">
      <c r="B4" t="s">
        <v>0</v>
      </c>
      <c r="C4" s="12">
        <v>200000</v>
      </c>
      <c r="D4" t="s">
        <v>9</v>
      </c>
      <c r="E4">
        <v>60</v>
      </c>
      <c r="F4" t="s">
        <v>10</v>
      </c>
    </row>
    <row r="5" spans="2:8" x14ac:dyDescent="0.25">
      <c r="B5" t="s">
        <v>1</v>
      </c>
      <c r="C5" s="12">
        <f>30%*C4</f>
        <v>60000</v>
      </c>
      <c r="G5" s="6"/>
    </row>
    <row r="6" spans="2:8" x14ac:dyDescent="0.25">
      <c r="B6" t="s">
        <v>2</v>
      </c>
      <c r="C6" s="6">
        <f>C4-C5</f>
        <v>140000</v>
      </c>
      <c r="G6" s="6"/>
    </row>
    <row r="7" spans="2:8" x14ac:dyDescent="0.25">
      <c r="B7" t="s">
        <v>3</v>
      </c>
      <c r="C7" s="17">
        <v>3.9E-2</v>
      </c>
      <c r="D7" t="s">
        <v>39</v>
      </c>
      <c r="G7" s="1"/>
      <c r="H7" s="18" t="s">
        <v>40</v>
      </c>
    </row>
    <row r="8" spans="2:8" x14ac:dyDescent="0.25">
      <c r="B8" t="s">
        <v>37</v>
      </c>
      <c r="C8" s="17">
        <f>3.39%+C7</f>
        <v>7.2899999999999993E-2</v>
      </c>
      <c r="D8" t="s">
        <v>39</v>
      </c>
      <c r="G8" s="1"/>
      <c r="H8" s="18" t="s">
        <v>40</v>
      </c>
    </row>
    <row r="9" spans="2:8" x14ac:dyDescent="0.25">
      <c r="B9" t="s">
        <v>31</v>
      </c>
      <c r="C9" s="2">
        <f>C8*C6/12</f>
        <v>850.49999999999989</v>
      </c>
      <c r="G9" s="2"/>
    </row>
    <row r="11" spans="2:8" x14ac:dyDescent="0.25">
      <c r="B11" t="s">
        <v>35</v>
      </c>
      <c r="C11" s="10">
        <v>7.0000000000000007E-2</v>
      </c>
    </row>
    <row r="12" spans="2:8" x14ac:dyDescent="0.25">
      <c r="B12" t="s">
        <v>36</v>
      </c>
      <c r="C12" s="10">
        <v>2.5000000000000001E-2</v>
      </c>
    </row>
    <row r="14" spans="2:8" x14ac:dyDescent="0.25">
      <c r="B14" t="s">
        <v>8</v>
      </c>
      <c r="C14" s="9">
        <f>745/60</f>
        <v>12.416666666666666</v>
      </c>
      <c r="D14" t="s">
        <v>11</v>
      </c>
      <c r="F14" s="3" t="s">
        <v>34</v>
      </c>
      <c r="G14" s="3" t="s">
        <v>22</v>
      </c>
    </row>
    <row r="15" spans="2:8" x14ac:dyDescent="0.25">
      <c r="B15" t="s">
        <v>21</v>
      </c>
      <c r="C15" s="2">
        <f>(658.54)/12/E4</f>
        <v>0.91463888888888889</v>
      </c>
      <c r="D15" t="s">
        <v>11</v>
      </c>
      <c r="F15" s="4">
        <f>C15*12*$E$4</f>
        <v>658.54000000000008</v>
      </c>
      <c r="G15" s="7">
        <f>20*F15</f>
        <v>13170.800000000001</v>
      </c>
    </row>
    <row r="16" spans="2:8" x14ac:dyDescent="0.25">
      <c r="B16" t="s">
        <v>33</v>
      </c>
      <c r="C16" s="2">
        <f>700/12/E4</f>
        <v>0.97222222222222221</v>
      </c>
      <c r="D16" t="s">
        <v>11</v>
      </c>
      <c r="F16" s="4">
        <f>C16*12*$E$4</f>
        <v>700</v>
      </c>
      <c r="G16" s="7">
        <f>20*F16</f>
        <v>14000</v>
      </c>
    </row>
    <row r="17" spans="2:7" x14ac:dyDescent="0.25">
      <c r="B17" t="s">
        <v>20</v>
      </c>
      <c r="C17" s="2">
        <v>0.4</v>
      </c>
      <c r="D17" t="s">
        <v>11</v>
      </c>
      <c r="F17" s="4">
        <f>C17*12*$E$4</f>
        <v>288.00000000000006</v>
      </c>
      <c r="G17" s="7">
        <f>20*F17</f>
        <v>5760.0000000000009</v>
      </c>
    </row>
    <row r="18" spans="2:7" x14ac:dyDescent="0.25">
      <c r="B18" t="s">
        <v>28</v>
      </c>
      <c r="C18" s="9">
        <v>0</v>
      </c>
      <c r="D18" t="s">
        <v>11</v>
      </c>
      <c r="F18" s="4">
        <f>C18*12*$E$4</f>
        <v>0</v>
      </c>
      <c r="G18" s="7">
        <f>20*F18</f>
        <v>0</v>
      </c>
    </row>
    <row r="19" spans="2:7" x14ac:dyDescent="0.25">
      <c r="C19" s="2"/>
      <c r="F19" s="4"/>
      <c r="G19" s="7"/>
    </row>
    <row r="20" spans="2:7" x14ac:dyDescent="0.25">
      <c r="B20" t="s">
        <v>26</v>
      </c>
      <c r="C20" s="10">
        <v>2.5000000000000001E-2</v>
      </c>
      <c r="D20" t="s">
        <v>27</v>
      </c>
    </row>
    <row r="21" spans="2:7" x14ac:dyDescent="0.25">
      <c r="B21" t="s">
        <v>38</v>
      </c>
      <c r="C21" s="10">
        <v>2.5000000000000001E-2</v>
      </c>
      <c r="D21" t="s">
        <v>27</v>
      </c>
    </row>
    <row r="22" spans="2:7" ht="15.75" thickBot="1" x14ac:dyDescent="0.3"/>
    <row r="23" spans="2:7" x14ac:dyDescent="0.25">
      <c r="B23" s="13" t="s">
        <v>29</v>
      </c>
      <c r="C23" s="14">
        <f>Tabelle2!H22</f>
        <v>288976.49844267708</v>
      </c>
    </row>
    <row r="24" spans="2:7" ht="15.75" thickBot="1" x14ac:dyDescent="0.3">
      <c r="B24" s="15" t="s">
        <v>30</v>
      </c>
      <c r="C24" s="16">
        <f>C4*(1+C12)^20</f>
        <v>327723.28805807908</v>
      </c>
    </row>
  </sheetData>
  <hyperlinks>
    <hyperlink ref="H7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D3" sqref="D3"/>
    </sheetView>
  </sheetViews>
  <sheetFormatPr baseColWidth="10" defaultRowHeight="15" x14ac:dyDescent="0.25"/>
  <cols>
    <col min="3" max="3" width="13" bestFit="1" customWidth="1"/>
    <col min="4" max="4" width="12.85546875" bestFit="1" customWidth="1"/>
    <col min="5" max="5" width="17" bestFit="1" customWidth="1"/>
    <col min="6" max="6" width="12" bestFit="1" customWidth="1"/>
    <col min="7" max="7" width="25.5703125" bestFit="1" customWidth="1"/>
    <col min="8" max="8" width="13" bestFit="1" customWidth="1"/>
    <col min="10" max="10" width="13" bestFit="1" customWidth="1"/>
  </cols>
  <sheetData>
    <row r="1" spans="2:12" x14ac:dyDescent="0.25">
      <c r="D1" s="3" t="s">
        <v>6</v>
      </c>
      <c r="E1" s="3" t="s">
        <v>15</v>
      </c>
    </row>
    <row r="2" spans="2:12" ht="17.25" x14ac:dyDescent="0.25">
      <c r="B2" s="3" t="s">
        <v>4</v>
      </c>
      <c r="C2" s="3" t="s">
        <v>5</v>
      </c>
      <c r="D2" s="3" t="s">
        <v>16</v>
      </c>
      <c r="E2" s="3" t="s">
        <v>17</v>
      </c>
      <c r="F2" s="3" t="s">
        <v>25</v>
      </c>
      <c r="G2" s="3" t="s">
        <v>12</v>
      </c>
      <c r="H2" s="3" t="s">
        <v>7</v>
      </c>
      <c r="J2" s="3"/>
      <c r="K2" s="3"/>
      <c r="L2" s="3"/>
    </row>
    <row r="3" spans="2:12" x14ac:dyDescent="0.25">
      <c r="B3">
        <v>1</v>
      </c>
      <c r="C3" s="6">
        <f>Tabelle1!C5</f>
        <v>60000</v>
      </c>
      <c r="D3" s="6">
        <f>12*Tabelle1!C9</f>
        <v>10205.999999999998</v>
      </c>
      <c r="E3" s="6">
        <f>SUM(Tabelle1!C15:C18)*Tabelle1!E4*12</f>
        <v>1646.54</v>
      </c>
      <c r="F3" s="6">
        <f>C3*Tabelle1!$C$11</f>
        <v>4200</v>
      </c>
      <c r="G3" s="6">
        <f>-12*(Tabelle1!$C$14)*Tabelle1!$E$4</f>
        <v>-8940</v>
      </c>
      <c r="H3" s="6">
        <f>SUM(C3:G3)</f>
        <v>67112.539999999994</v>
      </c>
      <c r="K3" s="7"/>
    </row>
    <row r="4" spans="2:12" x14ac:dyDescent="0.25">
      <c r="B4">
        <f>B3+1</f>
        <v>2</v>
      </c>
      <c r="C4" s="6">
        <f>H3</f>
        <v>67112.539999999994</v>
      </c>
      <c r="D4" s="6">
        <f>D3</f>
        <v>10205.999999999998</v>
      </c>
      <c r="E4" s="6">
        <f>E3*(1+Tabelle1!$C$21)</f>
        <v>1687.7034999999998</v>
      </c>
      <c r="F4" s="6">
        <f>C4*Tabelle1!$C$11</f>
        <v>4697.8778000000002</v>
      </c>
      <c r="G4" s="6">
        <f>G3*(1+Tabelle1!$C$20)</f>
        <v>-9163.5</v>
      </c>
      <c r="H4" s="6">
        <f t="shared" ref="H4:H22" si="0">SUM(C4:G4)</f>
        <v>74540.621299999999</v>
      </c>
      <c r="J4" s="5"/>
      <c r="K4" s="7"/>
    </row>
    <row r="5" spans="2:12" x14ac:dyDescent="0.25">
      <c r="B5">
        <f t="shared" ref="B5:B22" si="1">B4+1</f>
        <v>3</v>
      </c>
      <c r="C5" s="6">
        <f t="shared" ref="C5:C22" si="2">H4</f>
        <v>74540.621299999999</v>
      </c>
      <c r="D5" s="6">
        <f t="shared" ref="D5:D22" si="3">D4</f>
        <v>10205.999999999998</v>
      </c>
      <c r="E5" s="6">
        <f>E4*(1+Tabelle1!$C$21)</f>
        <v>1729.8960874999998</v>
      </c>
      <c r="F5" s="6">
        <f>C5*Tabelle1!$C$11</f>
        <v>5217.8434910000005</v>
      </c>
      <c r="G5" s="6">
        <f>G4*(1+Tabelle1!$C$20)</f>
        <v>-9392.5874999999996</v>
      </c>
      <c r="H5" s="6">
        <f t="shared" si="0"/>
        <v>82301.773378500016</v>
      </c>
      <c r="J5" s="2"/>
      <c r="K5" s="7"/>
    </row>
    <row r="6" spans="2:12" x14ac:dyDescent="0.25">
      <c r="B6">
        <f t="shared" si="1"/>
        <v>4</v>
      </c>
      <c r="C6" s="6">
        <f t="shared" si="2"/>
        <v>82301.773378500016</v>
      </c>
      <c r="D6" s="6">
        <f t="shared" si="3"/>
        <v>10205.999999999998</v>
      </c>
      <c r="E6" s="6">
        <f>E5*(1+Tabelle1!$C$21)</f>
        <v>1773.1434896874996</v>
      </c>
      <c r="F6" s="6">
        <f>C6*Tabelle1!$C$11</f>
        <v>5761.1241364950019</v>
      </c>
      <c r="G6" s="6">
        <f>G5*(1+Tabelle1!$C$20)</f>
        <v>-9627.402187499998</v>
      </c>
      <c r="H6" s="6">
        <f t="shared" si="0"/>
        <v>90414.638817182509</v>
      </c>
      <c r="K6" s="7"/>
    </row>
    <row r="7" spans="2:12" x14ac:dyDescent="0.25">
      <c r="B7">
        <f t="shared" si="1"/>
        <v>5</v>
      </c>
      <c r="C7" s="6">
        <f t="shared" si="2"/>
        <v>90414.638817182509</v>
      </c>
      <c r="D7" s="6">
        <f t="shared" si="3"/>
        <v>10205.999999999998</v>
      </c>
      <c r="E7" s="6">
        <f>E6*(1+Tabelle1!$C$21)</f>
        <v>1817.4720769296869</v>
      </c>
      <c r="F7" s="6">
        <f>C7*Tabelle1!$C$11</f>
        <v>6329.0247172027766</v>
      </c>
      <c r="G7" s="6">
        <f>G6*(1+Tabelle1!$C$20)</f>
        <v>-9868.0872421874974</v>
      </c>
      <c r="H7" s="6">
        <f t="shared" si="0"/>
        <v>98899.048369127471</v>
      </c>
      <c r="K7" s="7"/>
    </row>
    <row r="8" spans="2:12" x14ac:dyDescent="0.25">
      <c r="B8">
        <f t="shared" si="1"/>
        <v>6</v>
      </c>
      <c r="C8" s="6">
        <f t="shared" si="2"/>
        <v>98899.048369127471</v>
      </c>
      <c r="D8" s="6">
        <f t="shared" si="3"/>
        <v>10205.999999999998</v>
      </c>
      <c r="E8" s="6">
        <f>E7*(1+Tabelle1!$C$21)</f>
        <v>1862.9088788529289</v>
      </c>
      <c r="F8" s="6">
        <f>C8*Tabelle1!$C$11</f>
        <v>6922.9333858389236</v>
      </c>
      <c r="G8" s="6">
        <f>G7*(1+Tabelle1!$C$20)</f>
        <v>-10114.789423242184</v>
      </c>
      <c r="H8" s="6">
        <f t="shared" si="0"/>
        <v>107776.10121057715</v>
      </c>
      <c r="K8" s="7"/>
    </row>
    <row r="9" spans="2:12" x14ac:dyDescent="0.25">
      <c r="B9">
        <f t="shared" si="1"/>
        <v>7</v>
      </c>
      <c r="C9" s="6">
        <f t="shared" si="2"/>
        <v>107776.10121057715</v>
      </c>
      <c r="D9" s="6">
        <f t="shared" si="3"/>
        <v>10205.999999999998</v>
      </c>
      <c r="E9" s="6">
        <f>E8*(1+Tabelle1!$C$21)</f>
        <v>1909.4816008242519</v>
      </c>
      <c r="F9" s="6">
        <f>C9*Tabelle1!$C$11</f>
        <v>7544.327084740401</v>
      </c>
      <c r="G9" s="6">
        <f>G8*(1+Tabelle1!$C$20)</f>
        <v>-10367.659158823239</v>
      </c>
      <c r="H9" s="6">
        <f t="shared" si="0"/>
        <v>117068.25073731857</v>
      </c>
      <c r="K9" s="7"/>
    </row>
    <row r="10" spans="2:12" x14ac:dyDescent="0.25">
      <c r="B10">
        <f t="shared" si="1"/>
        <v>8</v>
      </c>
      <c r="C10" s="6">
        <f t="shared" si="2"/>
        <v>117068.25073731857</v>
      </c>
      <c r="D10" s="6">
        <f t="shared" si="3"/>
        <v>10205.999999999998</v>
      </c>
      <c r="E10" s="6">
        <f>E9*(1+Tabelle1!$C$21)</f>
        <v>1957.2186408448581</v>
      </c>
      <c r="F10" s="6">
        <f>C10*Tabelle1!$C$11</f>
        <v>8194.7775516123002</v>
      </c>
      <c r="G10" s="6">
        <f>G9*(1+Tabelle1!$C$20)</f>
        <v>-10626.850637793819</v>
      </c>
      <c r="H10" s="6">
        <f t="shared" si="0"/>
        <v>126799.3962919819</v>
      </c>
      <c r="K10" s="7"/>
    </row>
    <row r="11" spans="2:12" x14ac:dyDescent="0.25">
      <c r="B11">
        <f t="shared" si="1"/>
        <v>9</v>
      </c>
      <c r="C11" s="6">
        <f t="shared" si="2"/>
        <v>126799.3962919819</v>
      </c>
      <c r="D11" s="6">
        <f t="shared" si="3"/>
        <v>10205.999999999998</v>
      </c>
      <c r="E11" s="6">
        <f>E10*(1+Tabelle1!$C$21)</f>
        <v>2006.1491068659793</v>
      </c>
      <c r="F11" s="6">
        <f>C11*Tabelle1!$C$11</f>
        <v>8875.9577404387346</v>
      </c>
      <c r="G11" s="6">
        <f>G10*(1+Tabelle1!$C$20)</f>
        <v>-10892.521903738663</v>
      </c>
      <c r="H11" s="6">
        <f t="shared" si="0"/>
        <v>136994.98123554792</v>
      </c>
      <c r="K11" s="7"/>
    </row>
    <row r="12" spans="2:12" x14ac:dyDescent="0.25">
      <c r="B12">
        <f t="shared" si="1"/>
        <v>10</v>
      </c>
      <c r="C12" s="6">
        <f t="shared" si="2"/>
        <v>136994.98123554792</v>
      </c>
      <c r="D12" s="6">
        <f t="shared" si="3"/>
        <v>10205.999999999998</v>
      </c>
      <c r="E12" s="6">
        <f>E11*(1+Tabelle1!$C$21)</f>
        <v>2056.3028345376288</v>
      </c>
      <c r="F12" s="6">
        <f>C12*Tabelle1!$C$11</f>
        <v>9589.6486864883555</v>
      </c>
      <c r="G12" s="6">
        <f>G11*(1+Tabelle1!$C$20)</f>
        <v>-11164.834951332128</v>
      </c>
      <c r="H12" s="6">
        <f t="shared" si="0"/>
        <v>147682.09780524179</v>
      </c>
      <c r="K12" s="7"/>
    </row>
    <row r="13" spans="2:12" x14ac:dyDescent="0.25">
      <c r="B13">
        <f t="shared" si="1"/>
        <v>11</v>
      </c>
      <c r="C13" s="6">
        <f t="shared" si="2"/>
        <v>147682.09780524179</v>
      </c>
      <c r="D13" s="6">
        <f t="shared" si="3"/>
        <v>10205.999999999998</v>
      </c>
      <c r="E13" s="6">
        <f>E12*(1+Tabelle1!$C$21)</f>
        <v>2107.7104054010692</v>
      </c>
      <c r="F13" s="6">
        <f>C13*Tabelle1!$C$11</f>
        <v>10337.746846366927</v>
      </c>
      <c r="G13" s="6">
        <f>G12*(1+Tabelle1!$C$20)</f>
        <v>-11443.95582511543</v>
      </c>
      <c r="H13" s="6">
        <f t="shared" si="0"/>
        <v>158889.59923189436</v>
      </c>
      <c r="K13" s="7"/>
    </row>
    <row r="14" spans="2:12" x14ac:dyDescent="0.25">
      <c r="B14">
        <f t="shared" si="1"/>
        <v>12</v>
      </c>
      <c r="C14" s="6">
        <f t="shared" si="2"/>
        <v>158889.59923189436</v>
      </c>
      <c r="D14" s="6">
        <f t="shared" si="3"/>
        <v>10205.999999999998</v>
      </c>
      <c r="E14" s="6">
        <f>E13*(1+Tabelle1!$C$21)</f>
        <v>2160.4031655360959</v>
      </c>
      <c r="F14" s="6">
        <f>C14*Tabelle1!$C$11</f>
        <v>11122.271946232606</v>
      </c>
      <c r="G14" s="6">
        <f>G13*(1+Tabelle1!$C$20)</f>
        <v>-11730.054720743316</v>
      </c>
      <c r="H14" s="6">
        <f t="shared" si="0"/>
        <v>170648.21962291974</v>
      </c>
      <c r="K14" s="7"/>
    </row>
    <row r="15" spans="2:12" x14ac:dyDescent="0.25">
      <c r="B15">
        <f t="shared" si="1"/>
        <v>13</v>
      </c>
      <c r="C15" s="6">
        <f t="shared" si="2"/>
        <v>170648.21962291974</v>
      </c>
      <c r="D15" s="6">
        <f t="shared" si="3"/>
        <v>10205.999999999998</v>
      </c>
      <c r="E15" s="6">
        <f>E14*(1+Tabelle1!$C$21)</f>
        <v>2214.4132446744979</v>
      </c>
      <c r="F15" s="6">
        <f>C15*Tabelle1!$C$11</f>
        <v>11945.375373604384</v>
      </c>
      <c r="G15" s="6">
        <f>G14*(1+Tabelle1!$C$20)</f>
        <v>-12023.306088761898</v>
      </c>
      <c r="H15" s="6">
        <f t="shared" si="0"/>
        <v>182990.70215243674</v>
      </c>
      <c r="K15" s="7"/>
    </row>
    <row r="16" spans="2:12" x14ac:dyDescent="0.25">
      <c r="B16">
        <f t="shared" si="1"/>
        <v>14</v>
      </c>
      <c r="C16" s="6">
        <f t="shared" si="2"/>
        <v>182990.70215243674</v>
      </c>
      <c r="D16" s="6">
        <f t="shared" si="3"/>
        <v>10205.999999999998</v>
      </c>
      <c r="E16" s="6">
        <f>E15*(1+Tabelle1!$C$21)</f>
        <v>2269.7735757913601</v>
      </c>
      <c r="F16" s="6">
        <f>C16*Tabelle1!$C$11</f>
        <v>12809.349150670574</v>
      </c>
      <c r="G16" s="6">
        <f>G15*(1+Tabelle1!$C$20)</f>
        <v>-12323.888740980943</v>
      </c>
      <c r="H16" s="6">
        <f t="shared" si="0"/>
        <v>195951.93613791774</v>
      </c>
      <c r="K16" s="7"/>
    </row>
    <row r="17" spans="2:11" x14ac:dyDescent="0.25">
      <c r="B17">
        <f>B16+1</f>
        <v>15</v>
      </c>
      <c r="C17" s="6">
        <f t="shared" si="2"/>
        <v>195951.93613791774</v>
      </c>
      <c r="D17" s="6">
        <f t="shared" si="3"/>
        <v>10205.999999999998</v>
      </c>
      <c r="E17" s="6">
        <f>E16*(1+Tabelle1!$C$21)</f>
        <v>2326.5179151861439</v>
      </c>
      <c r="F17" s="6">
        <f>C17*Tabelle1!$C$11</f>
        <v>13716.635529654242</v>
      </c>
      <c r="G17" s="6">
        <f>G16*(1+Tabelle1!$C$20)</f>
        <v>-12631.985959505466</v>
      </c>
      <c r="H17" s="6">
        <f t="shared" si="0"/>
        <v>209569.10362325268</v>
      </c>
      <c r="K17" s="7"/>
    </row>
    <row r="18" spans="2:11" x14ac:dyDescent="0.25">
      <c r="B18">
        <f t="shared" si="1"/>
        <v>16</v>
      </c>
      <c r="C18" s="6">
        <f t="shared" si="2"/>
        <v>209569.10362325268</v>
      </c>
      <c r="D18" s="6">
        <f t="shared" si="3"/>
        <v>10205.999999999998</v>
      </c>
      <c r="E18" s="6">
        <f>E17*(1+Tabelle1!$C$21)</f>
        <v>2384.6808630657974</v>
      </c>
      <c r="F18" s="6">
        <f>C18*Tabelle1!$C$11</f>
        <v>14669.837253627689</v>
      </c>
      <c r="G18" s="6">
        <f>G17*(1+Tabelle1!$C$20)</f>
        <v>-12947.785608493101</v>
      </c>
      <c r="H18" s="6">
        <f t="shared" si="0"/>
        <v>223881.83613145305</v>
      </c>
      <c r="K18" s="7"/>
    </row>
    <row r="19" spans="2:11" x14ac:dyDescent="0.25">
      <c r="B19">
        <f t="shared" si="1"/>
        <v>17</v>
      </c>
      <c r="C19" s="6">
        <f t="shared" si="2"/>
        <v>223881.83613145305</v>
      </c>
      <c r="D19" s="6">
        <f t="shared" si="3"/>
        <v>10205.999999999998</v>
      </c>
      <c r="E19" s="6">
        <f>E18*(1+Tabelle1!$C$21)</f>
        <v>2444.2978846424421</v>
      </c>
      <c r="F19" s="6">
        <f>C19*Tabelle1!$C$11</f>
        <v>15671.728529201715</v>
      </c>
      <c r="G19" s="6">
        <f>G18*(1+Tabelle1!$C$20)</f>
        <v>-13271.480248705428</v>
      </c>
      <c r="H19" s="6">
        <f t="shared" si="0"/>
        <v>238932.38229659176</v>
      </c>
      <c r="K19" s="7"/>
    </row>
    <row r="20" spans="2:11" x14ac:dyDescent="0.25">
      <c r="B20">
        <f t="shared" si="1"/>
        <v>18</v>
      </c>
      <c r="C20" s="6">
        <f t="shared" si="2"/>
        <v>238932.38229659176</v>
      </c>
      <c r="D20" s="6">
        <f t="shared" si="3"/>
        <v>10205.999999999998</v>
      </c>
      <c r="E20" s="6">
        <f>E19*(1+Tabelle1!$C$21)</f>
        <v>2505.4053317585031</v>
      </c>
      <c r="F20" s="6">
        <f>C20*Tabelle1!$C$11</f>
        <v>16725.266760761424</v>
      </c>
      <c r="G20" s="6">
        <f>G19*(1+Tabelle1!$C$20)</f>
        <v>-13603.267254923063</v>
      </c>
      <c r="H20" s="6">
        <f t="shared" si="0"/>
        <v>254765.78713418863</v>
      </c>
      <c r="K20" s="7"/>
    </row>
    <row r="21" spans="2:11" x14ac:dyDescent="0.25">
      <c r="B21">
        <f>B20+1</f>
        <v>19</v>
      </c>
      <c r="C21" s="6">
        <f t="shared" si="2"/>
        <v>254765.78713418863</v>
      </c>
      <c r="D21" s="6">
        <f t="shared" si="3"/>
        <v>10205.999999999998</v>
      </c>
      <c r="E21" s="6">
        <f>E20*(1+Tabelle1!$C$21)</f>
        <v>2568.0404650524656</v>
      </c>
      <c r="F21" s="6">
        <f>C21*Tabelle1!$C$11</f>
        <v>17833.605099393208</v>
      </c>
      <c r="G21" s="6">
        <f>G20*(1+Tabelle1!$C$20)</f>
        <v>-13943.348936296139</v>
      </c>
      <c r="H21" s="6">
        <f t="shared" si="0"/>
        <v>271430.08376233821</v>
      </c>
      <c r="K21" s="7"/>
    </row>
    <row r="22" spans="2:11" x14ac:dyDescent="0.25">
      <c r="B22">
        <f t="shared" si="1"/>
        <v>20</v>
      </c>
      <c r="C22" s="6">
        <f t="shared" si="2"/>
        <v>271430.08376233821</v>
      </c>
      <c r="D22" s="6">
        <f t="shared" si="3"/>
        <v>10205.999999999998</v>
      </c>
      <c r="E22" s="6">
        <f>E21*(1+Tabelle1!$C$21)</f>
        <v>2632.241476678777</v>
      </c>
      <c r="F22" s="6">
        <f>C22*Tabelle1!$C$11</f>
        <v>19000.105863363675</v>
      </c>
      <c r="G22" s="6">
        <f>G21*(1+Tabelle1!$C$20)</f>
        <v>-14291.932659703542</v>
      </c>
      <c r="H22" s="6">
        <f t="shared" si="0"/>
        <v>288976.49844267708</v>
      </c>
      <c r="K22" s="7"/>
    </row>
    <row r="23" spans="2:11" x14ac:dyDescent="0.25">
      <c r="E23" s="6"/>
    </row>
    <row r="24" spans="2:11" ht="17.25" x14ac:dyDescent="0.25">
      <c r="B24" s="8" t="s">
        <v>13</v>
      </c>
      <c r="C24" t="s">
        <v>14</v>
      </c>
    </row>
    <row r="25" spans="2:11" ht="17.25" x14ac:dyDescent="0.25">
      <c r="B25" s="8" t="s">
        <v>18</v>
      </c>
      <c r="C25" s="7" t="s">
        <v>23</v>
      </c>
    </row>
    <row r="26" spans="2:11" ht="17.25" x14ac:dyDescent="0.25">
      <c r="B26" s="8" t="s">
        <v>19</v>
      </c>
      <c r="C26" t="s">
        <v>24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2025-10-10T10:47:46Z</dcterms:modified>
</cp:coreProperties>
</file>