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1111 Daten - Projekte\Finanzielle Bildung\Einheit 999 - Medien\"/>
    </mc:Choice>
  </mc:AlternateContent>
  <bookViews>
    <workbookView xWindow="0" yWindow="0" windowWidth="7140" windowHeight="600"/>
  </bookViews>
  <sheets>
    <sheet name="Haushaltsplan" sheetId="5" r:id="rId1"/>
    <sheet name="Gehaltsberechnungen" sheetId="7" r:id="rId2"/>
    <sheet name="Allg. Parameter" sheetId="6" r:id="rId3"/>
    <sheet name="Steuertabelle" sheetId="4" r:id="rId4"/>
    <sheet name="Gruppe1" sheetId="8" r:id="rId5"/>
    <sheet name="Gruppe2" sheetId="9" r:id="rId6"/>
    <sheet name="Gruppe3" sheetId="10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C26" i="5"/>
  <c r="B27" i="9"/>
  <c r="C27" i="9"/>
  <c r="B29" i="9"/>
  <c r="C29" i="9"/>
  <c r="B26" i="10" l="1"/>
  <c r="B24" i="10"/>
  <c r="C26" i="10"/>
  <c r="C20" i="10"/>
  <c r="C17" i="10"/>
  <c r="C16" i="10"/>
  <c r="C8" i="10"/>
  <c r="C24" i="10" s="1"/>
  <c r="C7" i="10"/>
  <c r="C4" i="10"/>
  <c r="C23" i="9"/>
  <c r="C22" i="9"/>
  <c r="C21" i="9"/>
  <c r="C20" i="9"/>
  <c r="C9" i="9"/>
  <c r="C7" i="9"/>
  <c r="B11" i="5"/>
  <c r="B20" i="5" s="1"/>
  <c r="C4" i="9"/>
  <c r="C22" i="8"/>
  <c r="B22" i="8"/>
  <c r="B20" i="8"/>
  <c r="C14" i="8"/>
  <c r="C13" i="8"/>
  <c r="C8" i="8"/>
  <c r="C7" i="8"/>
  <c r="C4" i="8"/>
  <c r="C20" i="8" s="1"/>
  <c r="B5" i="7" l="1"/>
  <c r="B6" i="6"/>
  <c r="B12" i="6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E43" i="4"/>
  <c r="D43" i="4"/>
  <c r="B8" i="5"/>
  <c r="B9" i="5"/>
  <c r="B22" i="5"/>
  <c r="B27" i="5"/>
  <c r="C11" i="5"/>
  <c r="C134" i="4"/>
  <c r="E18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7" i="4"/>
  <c r="E16" i="4"/>
  <c r="E15" i="4"/>
  <c r="E14" i="4"/>
  <c r="E13" i="4"/>
  <c r="E12" i="4"/>
  <c r="E11" i="4"/>
  <c r="E10" i="4"/>
  <c r="E9" i="4"/>
  <c r="E112" i="4"/>
  <c r="C135" i="4"/>
  <c r="C136" i="4"/>
  <c r="E134" i="4"/>
  <c r="E135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6" i="4"/>
  <c r="C6" i="4"/>
  <c r="D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136" i="4"/>
  <c r="E136" i="4"/>
  <c r="C137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137" i="4"/>
  <c r="E137" i="4"/>
  <c r="C138" i="4"/>
  <c r="D138" i="4"/>
  <c r="E138" i="4"/>
  <c r="C139" i="4"/>
  <c r="E139" i="4"/>
  <c r="C140" i="4"/>
  <c r="D139" i="4"/>
  <c r="E140" i="4"/>
  <c r="D140" i="4"/>
  <c r="C141" i="4"/>
  <c r="C142" i="4"/>
  <c r="E141" i="4"/>
  <c r="D141" i="4"/>
  <c r="C143" i="4"/>
  <c r="D142" i="4"/>
  <c r="E142" i="4"/>
  <c r="C144" i="4"/>
  <c r="D143" i="4"/>
  <c r="E143" i="4"/>
  <c r="C145" i="4"/>
  <c r="D144" i="4"/>
  <c r="E144" i="4"/>
  <c r="E145" i="4"/>
  <c r="D145" i="4"/>
  <c r="C146" i="4"/>
  <c r="D146" i="4"/>
  <c r="E146" i="4"/>
  <c r="C147" i="4"/>
  <c r="C148" i="4"/>
  <c r="E147" i="4"/>
  <c r="D147" i="4"/>
  <c r="E148" i="4"/>
  <c r="D148" i="4"/>
  <c r="C149" i="4"/>
  <c r="E149" i="4"/>
  <c r="D149" i="4"/>
  <c r="C150" i="4"/>
  <c r="E150" i="4"/>
  <c r="D150" i="4"/>
  <c r="C151" i="4"/>
  <c r="C152" i="4"/>
  <c r="D151" i="4"/>
  <c r="E151" i="4"/>
  <c r="D152" i="4"/>
  <c r="C153" i="4"/>
  <c r="E152" i="4"/>
  <c r="C154" i="4"/>
  <c r="D153" i="4"/>
  <c r="E153" i="4"/>
  <c r="E154" i="4"/>
  <c r="C155" i="4"/>
  <c r="D154" i="4"/>
  <c r="E155" i="4"/>
  <c r="D155" i="4"/>
  <c r="C156" i="4"/>
  <c r="D156" i="4"/>
  <c r="C157" i="4"/>
  <c r="E156" i="4"/>
  <c r="E157" i="4"/>
  <c r="C158" i="4"/>
  <c r="D157" i="4"/>
  <c r="E158" i="4"/>
  <c r="C159" i="4"/>
  <c r="D158" i="4"/>
  <c r="D159" i="4"/>
  <c r="E159" i="4"/>
  <c r="C160" i="4"/>
  <c r="C161" i="4"/>
  <c r="D160" i="4"/>
  <c r="E160" i="4"/>
  <c r="E161" i="4"/>
  <c r="C162" i="4"/>
  <c r="D161" i="4"/>
  <c r="D162" i="4"/>
  <c r="E162" i="4"/>
  <c r="C163" i="4"/>
  <c r="C164" i="4"/>
  <c r="E163" i="4"/>
  <c r="D163" i="4"/>
  <c r="D164" i="4"/>
  <c r="C165" i="4"/>
  <c r="E164" i="4"/>
  <c r="D165" i="4"/>
  <c r="C166" i="4"/>
  <c r="E165" i="4"/>
  <c r="C167" i="4"/>
  <c r="D166" i="4"/>
  <c r="E166" i="4"/>
  <c r="C168" i="4"/>
  <c r="E167" i="4"/>
  <c r="D167" i="4"/>
  <c r="E168" i="4"/>
  <c r="C169" i="4"/>
  <c r="D168" i="4"/>
  <c r="C170" i="4"/>
  <c r="E169" i="4"/>
  <c r="D169" i="4"/>
  <c r="D170" i="4"/>
  <c r="E170" i="4"/>
  <c r="C171" i="4"/>
  <c r="D171" i="4"/>
  <c r="E171" i="4"/>
  <c r="C172" i="4"/>
  <c r="D172" i="4"/>
  <c r="E172" i="4"/>
  <c r="C173" i="4"/>
  <c r="D173" i="4"/>
  <c r="E173" i="4"/>
  <c r="C174" i="4"/>
  <c r="E174" i="4"/>
  <c r="D174" i="4"/>
  <c r="C175" i="4"/>
  <c r="D175" i="4"/>
  <c r="E175" i="4"/>
  <c r="C176" i="4"/>
  <c r="E176" i="4"/>
  <c r="C177" i="4"/>
  <c r="D176" i="4"/>
  <c r="E177" i="4"/>
  <c r="D177" i="4"/>
  <c r="C178" i="4"/>
  <c r="C179" i="4"/>
  <c r="E178" i="4"/>
  <c r="D178" i="4"/>
  <c r="E179" i="4"/>
  <c r="D179" i="4"/>
  <c r="C180" i="4"/>
  <c r="D180" i="4"/>
  <c r="E180" i="4"/>
  <c r="C181" i="4"/>
  <c r="D181" i="4"/>
  <c r="E181" i="4"/>
  <c r="C182" i="4"/>
  <c r="E182" i="4"/>
  <c r="D182" i="4"/>
  <c r="C183" i="4"/>
  <c r="E183" i="4"/>
  <c r="C184" i="4"/>
  <c r="D183" i="4"/>
  <c r="D184" i="4"/>
  <c r="E184" i="4"/>
  <c r="C185" i="4"/>
  <c r="E185" i="4"/>
  <c r="D185" i="4"/>
  <c r="C186" i="4"/>
  <c r="C187" i="4"/>
  <c r="E186" i="4"/>
  <c r="D186" i="4"/>
  <c r="D187" i="4"/>
  <c r="C188" i="4"/>
  <c r="E187" i="4"/>
  <c r="C189" i="4"/>
  <c r="D188" i="4"/>
  <c r="E188" i="4"/>
  <c r="D189" i="4"/>
  <c r="C190" i="4"/>
  <c r="E189" i="4"/>
  <c r="D190" i="4"/>
  <c r="E190" i="4"/>
  <c r="C191" i="4"/>
  <c r="D191" i="4"/>
  <c r="E191" i="4"/>
  <c r="C192" i="4"/>
  <c r="E192" i="4"/>
  <c r="C193" i="4"/>
  <c r="D192" i="4"/>
  <c r="D193" i="4"/>
  <c r="C194" i="4"/>
  <c r="E193" i="4"/>
  <c r="E194" i="4"/>
  <c r="C195" i="4"/>
  <c r="D194" i="4"/>
  <c r="D195" i="4"/>
  <c r="C196" i="4"/>
  <c r="E195" i="4"/>
  <c r="C197" i="4"/>
  <c r="E196" i="4"/>
  <c r="D196" i="4"/>
  <c r="D197" i="4"/>
  <c r="E197" i="4"/>
  <c r="C198" i="4"/>
  <c r="E198" i="4"/>
  <c r="C199" i="4"/>
  <c r="D198" i="4"/>
  <c r="E199" i="4"/>
  <c r="C200" i="4"/>
  <c r="D199" i="4"/>
  <c r="E200" i="4"/>
  <c r="C201" i="4"/>
  <c r="D200" i="4"/>
  <c r="E201" i="4"/>
  <c r="D201" i="4"/>
  <c r="C202" i="4"/>
  <c r="C203" i="4"/>
  <c r="E202" i="4"/>
  <c r="D202" i="4"/>
  <c r="E203" i="4"/>
  <c r="D203" i="4"/>
  <c r="C204" i="4"/>
  <c r="C205" i="4"/>
  <c r="E204" i="4"/>
  <c r="D204" i="4"/>
  <c r="E205" i="4"/>
  <c r="C206" i="4"/>
  <c r="D205" i="4"/>
  <c r="E206" i="4"/>
  <c r="D206" i="4"/>
  <c r="C207" i="4"/>
  <c r="D207" i="4"/>
  <c r="E207" i="4"/>
  <c r="C208" i="4"/>
  <c r="D208" i="4"/>
  <c r="E208" i="4"/>
  <c r="B19" i="5" l="1"/>
  <c r="C5" i="7"/>
  <c r="C11" i="7"/>
  <c r="B11" i="7" s="1"/>
  <c r="C10" i="7"/>
  <c r="B10" i="7" s="1"/>
  <c r="C12" i="7"/>
  <c r="B12" i="7" s="1"/>
  <c r="C9" i="7"/>
  <c r="B9" i="7" s="1"/>
  <c r="B6" i="7" l="1"/>
  <c r="C6" i="7" s="1"/>
  <c r="C8" i="7" l="1"/>
  <c r="B8" i="7" s="1"/>
  <c r="B7" i="7"/>
  <c r="C7" i="7" l="1"/>
  <c r="B13" i="7"/>
  <c r="C13" i="7" s="1"/>
  <c r="B14" i="7"/>
  <c r="B16" i="5" l="1"/>
  <c r="B26" i="5" l="1"/>
  <c r="B29" i="5" s="1"/>
  <c r="B31" i="5" s="1"/>
  <c r="D16" i="5"/>
</calcChain>
</file>

<file path=xl/sharedStrings.xml><?xml version="1.0" encoding="utf-8"?>
<sst xmlns="http://schemas.openxmlformats.org/spreadsheetml/2006/main" count="186" uniqueCount="119">
  <si>
    <t>Bruttoeinkommen</t>
  </si>
  <si>
    <t>Soli</t>
  </si>
  <si>
    <t>Arbeitslosenversicherung</t>
  </si>
  <si>
    <t>Rentenversicherung</t>
  </si>
  <si>
    <t>Jahr</t>
  </si>
  <si>
    <t>Steuer</t>
  </si>
  <si>
    <t>Krankenversicherung</t>
  </si>
  <si>
    <t>Soli Grenzwert</t>
  </si>
  <si>
    <t>Beitragsbemessungsgrenze gesetzliche Krankenversicherung</t>
  </si>
  <si>
    <t>Beitragsbemessungsgrenze Rentenversicherung</t>
  </si>
  <si>
    <t>Durchschnittsentgeld für Rentenversicherung</t>
  </si>
  <si>
    <t>Krankenversicherung Zusatzbeitrag</t>
  </si>
  <si>
    <t>n/a</t>
  </si>
  <si>
    <t>Rentenversicherung Beitragssatz (AG+AN)</t>
  </si>
  <si>
    <t>Krankenkasse Beitragssatz (AG+AN)</t>
  </si>
  <si>
    <t>Arbeitslosenversicherung Beitragssatz (AG+AN)</t>
  </si>
  <si>
    <t>pro Jahr</t>
  </si>
  <si>
    <t>pro Monat</t>
  </si>
  <si>
    <t>Solidaritätzuschlag</t>
  </si>
  <si>
    <t>Werbungskosten</t>
  </si>
  <si>
    <t xml:space="preserve">Quelle: </t>
  </si>
  <si>
    <t>https://www.steuerschroeder.de/Danke.html?f=Grundtabelle-2023.pdf</t>
  </si>
  <si>
    <t>Grenzsteuersatz</t>
  </si>
  <si>
    <r>
      <t xml:space="preserve">Pflegeversicherung </t>
    </r>
    <r>
      <rPr>
        <vertAlign val="superscript"/>
        <sz val="11"/>
        <color rgb="FF000000"/>
        <rFont val="Calibri"/>
        <family val="2"/>
      </rPr>
      <t>2)</t>
    </r>
  </si>
  <si>
    <t>Kinder</t>
  </si>
  <si>
    <t>keine</t>
  </si>
  <si>
    <t>Nettolohn</t>
  </si>
  <si>
    <t>Abgaben insgesamt</t>
  </si>
  <si>
    <t>Miete je Quadratmeter je Monat</t>
  </si>
  <si>
    <t>Mietnebenkosten je Quadratmeter je Monat</t>
  </si>
  <si>
    <t>kwh</t>
  </si>
  <si>
    <t>Strom pro Monat</t>
  </si>
  <si>
    <t>Pflegeversicherung Beitragssatz (AN)(kinderlos und älter als 23 Jahre)</t>
  </si>
  <si>
    <t>gem. Verivox</t>
  </si>
  <si>
    <t>Personen bezogene Parameter</t>
  </si>
  <si>
    <t>Bruttolohn pro Monat</t>
  </si>
  <si>
    <t>Wohnungsgröße in qm</t>
  </si>
  <si>
    <t>Achtung: Bitte aufpassen wenn diese Werte geändert werden! Dazu sind zusätzliche Kenntnisse nötig!</t>
  </si>
  <si>
    <t>Nettolohn pro Monat</t>
  </si>
  <si>
    <t>Miete inkl. Nebenkosten</t>
  </si>
  <si>
    <t>Strom &amp; Gas</t>
  </si>
  <si>
    <t>Single, kinderlos, älter als 23 Jahre, keine Kirchensteuer, gesetzliche Krankenversicherung</t>
  </si>
  <si>
    <t>Privathaftpflichtversicherung</t>
  </si>
  <si>
    <t>DSL &amp; Telefon</t>
  </si>
  <si>
    <t>gem. Verivox Telekom Magenta Zuhause M Young</t>
  </si>
  <si>
    <t>Handy Tarif</t>
  </si>
  <si>
    <t xml:space="preserve">Rundfunkbeitrag / GEZ </t>
  </si>
  <si>
    <t>Befreiung möglich wenn Bezug von BAföG oder Berufsausbildungsbeihilfe</t>
  </si>
  <si>
    <t>Lebensmittel, Putzmittel &amp; Drogerie</t>
  </si>
  <si>
    <t>dies sind</t>
  </si>
  <si>
    <t>vom Bruttolohn</t>
  </si>
  <si>
    <t>ORANGENE Zellen müssen ggf. jedes Jahr angepasst werden</t>
  </si>
  <si>
    <t>GELBE  Zellen können angepasst werden</t>
  </si>
  <si>
    <t>Sparen</t>
  </si>
  <si>
    <t>Spaßgeld</t>
  </si>
  <si>
    <t>vom Nettolohn</t>
  </si>
  <si>
    <t>Clara, Kevin, Calvin</t>
  </si>
  <si>
    <t>Lilly, Dominik, Mina</t>
  </si>
  <si>
    <t>Apitha, Anna, Henrik</t>
  </si>
  <si>
    <t>Nettogehalt</t>
  </si>
  <si>
    <t>Einnahmen</t>
  </si>
  <si>
    <t>Ausgaben</t>
  </si>
  <si>
    <t>Wohnung</t>
  </si>
  <si>
    <t>Üstra</t>
  </si>
  <si>
    <t>Lebensmittel</t>
  </si>
  <si>
    <t>GEZ</t>
  </si>
  <si>
    <t>Handy</t>
  </si>
  <si>
    <t>Kleidung</t>
  </si>
  <si>
    <t>Notfallguthaben</t>
  </si>
  <si>
    <t>Polizist</t>
  </si>
  <si>
    <t>Buchhändler</t>
  </si>
  <si>
    <t>Versicherungen</t>
  </si>
  <si>
    <t>Auto</t>
  </si>
  <si>
    <t>Strom</t>
  </si>
  <si>
    <t>Streamingdienste</t>
  </si>
  <si>
    <t>Fitnessstudio</t>
  </si>
  <si>
    <t>Drogerie</t>
  </si>
  <si>
    <t>Spenden</t>
  </si>
  <si>
    <t>Versicherungskaufman</t>
  </si>
  <si>
    <t>Garage</t>
  </si>
  <si>
    <t>Streaming</t>
  </si>
  <si>
    <t>DSL</t>
  </si>
  <si>
    <t>Urlaub</t>
  </si>
  <si>
    <t>für 3 Zonen und nur im Jahresabo</t>
  </si>
  <si>
    <t>Sparquote</t>
  </si>
  <si>
    <t>50GB mtl. € 20,- oder 15 GB mtl. €10,-</t>
  </si>
  <si>
    <t>das sind € 1200,- im Jahr!</t>
  </si>
  <si>
    <t>Überschuss aus Ein-/Ausgaben</t>
  </si>
  <si>
    <t>Original</t>
  </si>
  <si>
    <t>Korrigiert</t>
  </si>
  <si>
    <t>Gas pro Monat pro qm</t>
  </si>
  <si>
    <t>gem. Verivox bei etwa 30 qm Wohnungsgröße € 60,-</t>
  </si>
  <si>
    <t>reicht für etwa 37m^2 Wohnung (warm und inkl. Strom)</t>
  </si>
  <si>
    <t>reicht für etwa 67m^2 Wohnung (warm)</t>
  </si>
  <si>
    <t>Freizeit/Spaßgeld</t>
  </si>
  <si>
    <t>Autohaftpflicht &amp; Kasko</t>
  </si>
  <si>
    <t>reicht für weniger als 10.000 km im Jahr</t>
  </si>
  <si>
    <t>das ist ein Streamingdienst</t>
  </si>
  <si>
    <t>das sind 3 Streamingdienste!</t>
  </si>
  <si>
    <t>Auto - Benzin</t>
  </si>
  <si>
    <t>Auto - Rücklage Neukauf / Rep</t>
  </si>
  <si>
    <t>Auto - Rücklage Neukauf &amp; Rep</t>
  </si>
  <si>
    <t>Auto - Autohaftpflicht &amp; Kasko</t>
  </si>
  <si>
    <t>je nach Stadtteil</t>
  </si>
  <si>
    <t>je nach Alter und Freiheitsklasse</t>
  </si>
  <si>
    <t>zunächst eine Notfallreserve ansparen von etwa € 1000,- ansparen</t>
  </si>
  <si>
    <t>Privathaftpflichversicherung</t>
  </si>
  <si>
    <t>Private Vorsorge</t>
  </si>
  <si>
    <t>Bruttolohn abzüglich Kranken- und Pflegeversicherung, Rentenversicherung, Arbeitslosenversicherung, Werbungskostenpauschale</t>
  </si>
  <si>
    <t xml:space="preserve">Bruttolohn (zu versteuern) </t>
  </si>
  <si>
    <t>Lohnsteuer</t>
  </si>
  <si>
    <r>
      <rPr>
        <vertAlign val="superscript"/>
        <sz val="11"/>
        <color rgb="FF000000"/>
        <rFont val="Calibri"/>
        <family val="2"/>
      </rPr>
      <t>1)</t>
    </r>
    <r>
      <rPr>
        <sz val="11"/>
        <color rgb="FF000000"/>
        <rFont val="Calibri"/>
        <family val="2"/>
      </rPr>
      <t xml:space="preserve"> https://www.gehalt.de/einkommen/brutto-netto-rechner</t>
    </r>
  </si>
  <si>
    <t>Siehe Steuertabelle (unverheiratet, keine Kinder; ähnlich Lohnsteuerklasse 1)</t>
  </si>
  <si>
    <t>= derzeit: (1,525%+0,35%) x Bruttolohn (kinderlos und älter als 23 Jahre)</t>
  </si>
  <si>
    <t>= derzeit: (14,6% x 50% + Zusatzbeitrag) x Bruttolohn</t>
  </si>
  <si>
    <t>= derzeit: 2,6% x 50% x Bruttolohn</t>
  </si>
  <si>
    <t>= derzeit: 18,6% x 50% x Bruttolohn</t>
  </si>
  <si>
    <t>= zieht erst ab EUR 66.000 Bruttolohn (im Jahr)</t>
  </si>
  <si>
    <t xml:space="preserve">Private Vorsorge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</si>
</sst>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-* #,##0\ [$€-407]_-;\-* #,##0\ [$€-407]_-;_-* &quot;-&quot;??\ [$€-407]_-;_-@_-"/>
    <numFmt numFmtId="166" formatCode="_-* #,##0\ &quot;€&quot;_-;\-* #,##0\ &quot;€&quot;_-;_-* &quot;-&quot;??\ &quot;€&quot;_-;_-@_-"/>
    <numFmt numFmtId="167" formatCode="0.0%"/>
    <numFmt numFmtId="168" formatCode="0.000%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1" applyNumberFormat="1" applyFont="1"/>
    <xf numFmtId="9" fontId="0" fillId="0" borderId="0" xfId="2" applyFont="1"/>
    <xf numFmtId="167" fontId="0" fillId="0" borderId="0" xfId="2" applyNumberFormat="1" applyFont="1"/>
    <xf numFmtId="164" fontId="0" fillId="0" borderId="0" xfId="0" applyNumberFormat="1" applyFill="1"/>
    <xf numFmtId="165" fontId="0" fillId="2" borderId="0" xfId="0" applyNumberFormat="1" applyFill="1"/>
    <xf numFmtId="0" fontId="0" fillId="0" borderId="4" xfId="0" applyBorder="1"/>
    <xf numFmtId="166" fontId="0" fillId="2" borderId="0" xfId="1" applyNumberFormat="1" applyFont="1" applyFill="1" applyBorder="1"/>
    <xf numFmtId="0" fontId="0" fillId="0" borderId="0" xfId="0" applyBorder="1"/>
    <xf numFmtId="0" fontId="0" fillId="0" borderId="5" xfId="0" applyBorder="1"/>
    <xf numFmtId="167" fontId="0" fillId="2" borderId="0" xfId="2" applyNumberFormat="1" applyFont="1" applyFill="1" applyBorder="1"/>
    <xf numFmtId="166" fontId="0" fillId="0" borderId="0" xfId="0" applyNumberFormat="1" applyBorder="1"/>
    <xf numFmtId="44" fontId="0" fillId="2" borderId="0" xfId="1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6" fontId="0" fillId="3" borderId="0" xfId="1" applyNumberFormat="1" applyFont="1" applyFill="1" applyBorder="1"/>
    <xf numFmtId="167" fontId="0" fillId="3" borderId="0" xfId="2" applyNumberFormat="1" applyFont="1" applyFill="1" applyBorder="1"/>
    <xf numFmtId="168" fontId="0" fillId="3" borderId="0" xfId="2" applyNumberFormat="1" applyFont="1" applyFill="1" applyBorder="1"/>
    <xf numFmtId="0" fontId="0" fillId="0" borderId="0" xfId="0" applyFill="1" applyBorder="1"/>
    <xf numFmtId="0" fontId="0" fillId="2" borderId="0" xfId="0" applyFill="1" applyBorder="1"/>
    <xf numFmtId="0" fontId="0" fillId="3" borderId="0" xfId="0" applyFill="1" applyBorder="1"/>
    <xf numFmtId="0" fontId="0" fillId="4" borderId="0" xfId="0" applyFill="1"/>
    <xf numFmtId="44" fontId="0" fillId="0" borderId="0" xfId="0" applyNumberFormat="1" applyBorder="1"/>
    <xf numFmtId="44" fontId="0" fillId="0" borderId="0" xfId="1" applyFont="1" applyBorder="1"/>
    <xf numFmtId="44" fontId="0" fillId="0" borderId="0" xfId="1" applyNumberFormat="1" applyFont="1" applyBorder="1"/>
    <xf numFmtId="164" fontId="0" fillId="3" borderId="0" xfId="0" applyNumberFormat="1" applyFill="1"/>
    <xf numFmtId="9" fontId="0" fillId="0" borderId="0" xfId="2" applyFont="1" applyBorder="1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5" borderId="2" xfId="0" applyFill="1" applyBorder="1"/>
    <xf numFmtId="0" fontId="0" fillId="5" borderId="3" xfId="0" applyFill="1" applyBorder="1"/>
    <xf numFmtId="9" fontId="0" fillId="2" borderId="0" xfId="2" applyFont="1" applyFill="1" applyBorder="1"/>
    <xf numFmtId="0" fontId="0" fillId="0" borderId="0" xfId="0" quotePrefix="1"/>
    <xf numFmtId="165" fontId="0" fillId="0" borderId="0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3" fillId="5" borderId="1" xfId="0" applyFont="1" applyFill="1" applyBorder="1"/>
    <xf numFmtId="165" fontId="3" fillId="5" borderId="2" xfId="0" applyNumberFormat="1" applyFont="1" applyFill="1" applyBorder="1"/>
    <xf numFmtId="165" fontId="3" fillId="5" borderId="3" xfId="0" applyNumberFormat="1" applyFont="1" applyFill="1" applyBorder="1"/>
    <xf numFmtId="9" fontId="3" fillId="5" borderId="2" xfId="2" applyFont="1" applyFill="1" applyBorder="1"/>
    <xf numFmtId="9" fontId="3" fillId="5" borderId="3" xfId="2" applyFont="1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3" fillId="5" borderId="2" xfId="0" applyFont="1" applyFill="1" applyBorder="1"/>
    <xf numFmtId="44" fontId="3" fillId="5" borderId="2" xfId="1" applyFont="1" applyFill="1" applyBorder="1"/>
    <xf numFmtId="0" fontId="3" fillId="5" borderId="3" xfId="0" applyFont="1" applyFill="1" applyBorder="1"/>
    <xf numFmtId="167" fontId="3" fillId="5" borderId="2" xfId="2" applyNumberFormat="1" applyFont="1" applyFill="1" applyBorder="1"/>
    <xf numFmtId="9" fontId="0" fillId="0" borderId="0" xfId="0" applyNumberFormat="1" applyBorder="1"/>
  </cellXfs>
  <cellStyles count="3">
    <cellStyle name="Prozent" xfId="2" builtinId="5"/>
    <cellStyle name="Standard" xfId="0" builtinId="0" customBuiltin="1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tabSelected="1" workbookViewId="0">
      <selection activeCell="C26" sqref="C26"/>
    </sheetView>
  </sheetViews>
  <sheetFormatPr baseColWidth="10" defaultColWidth="10.7109375" defaultRowHeight="15" x14ac:dyDescent="0.25"/>
  <cols>
    <col min="1" max="1" width="47.140625" customWidth="1"/>
    <col min="2" max="2" width="12" bestFit="1" customWidth="1"/>
    <col min="3" max="3" width="9.28515625" customWidth="1"/>
    <col min="4" max="4" width="4.7109375" bestFit="1" customWidth="1"/>
  </cols>
  <sheetData>
    <row r="2" spans="1:12" s="31" customFormat="1" x14ac:dyDescent="0.25">
      <c r="A2" s="32" t="s">
        <v>52</v>
      </c>
      <c r="B2" s="32"/>
      <c r="C2" s="32"/>
      <c r="D2" s="32"/>
      <c r="E2" s="32"/>
      <c r="F2" s="32"/>
    </row>
    <row r="3" spans="1:12" ht="15.75" thickBot="1" x14ac:dyDescent="0.3"/>
    <row r="4" spans="1:12" ht="15.75" thickBot="1" x14ac:dyDescent="0.3">
      <c r="A4" s="47" t="s">
        <v>34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2" x14ac:dyDescent="0.25">
      <c r="A5" t="s">
        <v>35</v>
      </c>
      <c r="B5" s="8">
        <v>3000</v>
      </c>
      <c r="C5" t="s">
        <v>41</v>
      </c>
    </row>
    <row r="6" spans="1:12" x14ac:dyDescent="0.25">
      <c r="A6" s="11" t="s">
        <v>11</v>
      </c>
      <c r="B6" s="13">
        <v>1.2999999999999999E-2</v>
      </c>
      <c r="C6" t="s">
        <v>41</v>
      </c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22" t="s">
        <v>36</v>
      </c>
      <c r="B7" s="23">
        <v>30</v>
      </c>
      <c r="C7" s="26"/>
      <c r="D7" s="11"/>
      <c r="E7" s="26"/>
      <c r="F7" s="11"/>
      <c r="G7" s="11"/>
      <c r="H7" s="11"/>
      <c r="I7" s="11"/>
      <c r="J7" s="11"/>
      <c r="K7" s="11"/>
      <c r="L7" s="11"/>
    </row>
    <row r="8" spans="1:12" x14ac:dyDescent="0.25">
      <c r="A8" s="11" t="s">
        <v>28</v>
      </c>
      <c r="B8" s="15">
        <f>585/60</f>
        <v>9.75</v>
      </c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11" t="s">
        <v>29</v>
      </c>
      <c r="B9" s="15">
        <f>1078/59/12</f>
        <v>1.5225988700564972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x14ac:dyDescent="0.25">
      <c r="A10" s="11" t="s">
        <v>31</v>
      </c>
      <c r="B10" s="10">
        <v>55</v>
      </c>
      <c r="C10" s="11">
        <v>1500</v>
      </c>
      <c r="D10" s="11" t="s">
        <v>30</v>
      </c>
      <c r="E10" s="11" t="s">
        <v>33</v>
      </c>
      <c r="F10" s="11"/>
      <c r="G10" s="11"/>
      <c r="H10" s="11"/>
      <c r="I10" s="11"/>
      <c r="J10" s="11"/>
      <c r="K10" s="11"/>
      <c r="L10" s="11"/>
    </row>
    <row r="11" spans="1:12" x14ac:dyDescent="0.25">
      <c r="A11" s="11" t="s">
        <v>90</v>
      </c>
      <c r="B11" s="10">
        <f>65/30</f>
        <v>2.1666666666666665</v>
      </c>
      <c r="C11" s="11">
        <f>(4300+4800)/2</f>
        <v>4550</v>
      </c>
      <c r="D11" s="11" t="s">
        <v>30</v>
      </c>
      <c r="E11" s="11" t="s">
        <v>91</v>
      </c>
      <c r="F11" s="11"/>
      <c r="G11" s="11"/>
      <c r="H11" s="11"/>
      <c r="I11" s="11"/>
      <c r="J11" s="11"/>
      <c r="K11" s="11"/>
      <c r="L11" s="11"/>
    </row>
    <row r="12" spans="1:12" x14ac:dyDescent="0.25">
      <c r="A12" s="22" t="s">
        <v>53</v>
      </c>
      <c r="B12" s="36">
        <v>0.2</v>
      </c>
      <c r="C12" s="11" t="s">
        <v>55</v>
      </c>
      <c r="D12" s="11"/>
      <c r="E12" s="11"/>
      <c r="F12" s="11"/>
      <c r="G12" s="11"/>
      <c r="H12" s="11"/>
      <c r="I12" s="11"/>
      <c r="J12" s="11"/>
      <c r="K12" s="11"/>
      <c r="L12" s="11"/>
    </row>
    <row r="13" spans="1:12" x14ac:dyDescent="0.25">
      <c r="A13" s="22" t="s">
        <v>54</v>
      </c>
      <c r="B13" s="10">
        <v>500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 thickBot="1" x14ac:dyDescent="0.3">
      <c r="A15" s="42" t="s">
        <v>60</v>
      </c>
      <c r="B15" s="34"/>
      <c r="C15" s="34"/>
      <c r="D15" s="34"/>
      <c r="E15" s="34"/>
      <c r="F15" s="34"/>
      <c r="G15" s="34"/>
      <c r="H15" s="34"/>
      <c r="I15" s="34"/>
      <c r="J15" s="34"/>
      <c r="K15" s="35"/>
      <c r="L15" s="11"/>
    </row>
    <row r="16" spans="1:12" x14ac:dyDescent="0.25">
      <c r="A16" s="9" t="s">
        <v>38</v>
      </c>
      <c r="B16" s="27">
        <f>Gehaltsberechnungen!B13</f>
        <v>2057.7838333333334</v>
      </c>
      <c r="C16" s="11" t="s">
        <v>49</v>
      </c>
      <c r="D16" s="30">
        <f>B16/B5</f>
        <v>0.68592794444444449</v>
      </c>
      <c r="E16" s="11" t="s">
        <v>50</v>
      </c>
      <c r="F16" s="11"/>
      <c r="G16" s="11"/>
      <c r="H16" s="11"/>
      <c r="I16" s="11"/>
      <c r="J16" s="11"/>
      <c r="K16" s="12"/>
    </row>
    <row r="17" spans="1:1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8"/>
    </row>
    <row r="18" spans="1:11" ht="15.75" thickBot="1" x14ac:dyDescent="0.3">
      <c r="A18" s="42" t="s">
        <v>61</v>
      </c>
      <c r="B18" s="34"/>
      <c r="C18" s="34"/>
      <c r="D18" s="34"/>
      <c r="E18" s="34"/>
      <c r="F18" s="34"/>
      <c r="G18" s="34"/>
      <c r="H18" s="34"/>
      <c r="I18" s="34"/>
      <c r="J18" s="34"/>
      <c r="K18" s="35"/>
    </row>
    <row r="19" spans="1:11" x14ac:dyDescent="0.25">
      <c r="A19" s="9" t="s">
        <v>39</v>
      </c>
      <c r="B19" s="26">
        <f>B7*(B8+B9)*-1</f>
        <v>-338.17796610169489</v>
      </c>
      <c r="C19" s="11"/>
      <c r="D19" s="11"/>
      <c r="E19" s="11"/>
      <c r="F19" s="11"/>
      <c r="G19" s="11"/>
      <c r="H19" s="11"/>
      <c r="I19" s="11"/>
      <c r="J19" s="11"/>
      <c r="K19" s="12"/>
    </row>
    <row r="20" spans="1:11" x14ac:dyDescent="0.25">
      <c r="A20" s="9" t="s">
        <v>40</v>
      </c>
      <c r="B20" s="26">
        <f>-B10-B11*B7</f>
        <v>-120</v>
      </c>
      <c r="C20" s="11"/>
      <c r="D20" s="11"/>
      <c r="E20" s="11"/>
      <c r="F20" s="11"/>
      <c r="G20" s="11"/>
      <c r="H20" s="11"/>
      <c r="I20" s="11"/>
      <c r="J20" s="11"/>
      <c r="K20" s="12"/>
    </row>
    <row r="21" spans="1:11" x14ac:dyDescent="0.25">
      <c r="A21" s="9" t="s">
        <v>46</v>
      </c>
      <c r="B21" s="26">
        <v>-18.36</v>
      </c>
      <c r="C21" s="11" t="s">
        <v>47</v>
      </c>
      <c r="D21" s="11"/>
      <c r="E21" s="11"/>
      <c r="F21" s="11"/>
      <c r="G21" s="11"/>
      <c r="H21" s="11"/>
      <c r="I21" s="11"/>
      <c r="J21" s="11"/>
      <c r="K21" s="12"/>
    </row>
    <row r="22" spans="1:11" x14ac:dyDescent="0.25">
      <c r="A22" s="9" t="s">
        <v>42</v>
      </c>
      <c r="B22" s="28">
        <f>-60/12</f>
        <v>-5</v>
      </c>
      <c r="C22" s="11"/>
      <c r="D22" s="11"/>
      <c r="E22" s="11"/>
      <c r="F22" s="11"/>
      <c r="G22" s="11"/>
      <c r="H22" s="11"/>
      <c r="I22" s="11"/>
      <c r="J22" s="11"/>
      <c r="K22" s="12"/>
    </row>
    <row r="23" spans="1:11" x14ac:dyDescent="0.25">
      <c r="A23" s="9" t="s">
        <v>43</v>
      </c>
      <c r="B23" s="28">
        <v>-20.16</v>
      </c>
      <c r="C23" s="11" t="s">
        <v>44</v>
      </c>
      <c r="D23" s="11"/>
      <c r="E23" s="11"/>
      <c r="F23" s="11"/>
      <c r="G23" s="11"/>
      <c r="H23" s="11"/>
      <c r="I23" s="11"/>
      <c r="J23" s="11"/>
      <c r="K23" s="12"/>
    </row>
    <row r="24" spans="1:11" x14ac:dyDescent="0.25">
      <c r="A24" s="9" t="s">
        <v>45</v>
      </c>
      <c r="B24" s="28">
        <v>-10</v>
      </c>
      <c r="C24" s="11"/>
      <c r="D24" s="11"/>
      <c r="E24" s="11"/>
      <c r="F24" s="11"/>
      <c r="G24" s="11"/>
      <c r="H24" s="11"/>
      <c r="I24" s="11"/>
      <c r="J24" s="11"/>
      <c r="K24" s="12"/>
    </row>
    <row r="25" spans="1:11" x14ac:dyDescent="0.25">
      <c r="A25" s="9" t="s">
        <v>48</v>
      </c>
      <c r="B25" s="28">
        <v>-160</v>
      </c>
      <c r="C25" s="11"/>
      <c r="D25" s="11"/>
      <c r="E25" s="11"/>
      <c r="F25" s="11"/>
      <c r="G25" s="11"/>
      <c r="H25" s="11"/>
      <c r="I25" s="11"/>
      <c r="J25" s="11"/>
      <c r="K25" s="12"/>
    </row>
    <row r="26" spans="1:11" x14ac:dyDescent="0.25">
      <c r="A26" s="9" t="s">
        <v>118</v>
      </c>
      <c r="B26" s="28">
        <f>B12*-B16</f>
        <v>-411.5567666666667</v>
      </c>
      <c r="C26" s="54">
        <f>B12</f>
        <v>0.2</v>
      </c>
      <c r="D26" s="11" t="str">
        <f>C12</f>
        <v>vom Nettolohn</v>
      </c>
      <c r="E26" s="11"/>
      <c r="F26" s="11"/>
      <c r="G26" s="11"/>
      <c r="H26" s="11"/>
      <c r="I26" s="11"/>
      <c r="J26" s="11"/>
      <c r="K26" s="12"/>
    </row>
    <row r="27" spans="1:11" x14ac:dyDescent="0.25">
      <c r="A27" s="9" t="s">
        <v>54</v>
      </c>
      <c r="B27" s="28">
        <f>-B13</f>
        <v>-500</v>
      </c>
      <c r="C27" s="11"/>
      <c r="D27" s="11"/>
      <c r="E27" s="11"/>
      <c r="F27" s="11"/>
      <c r="G27" s="11"/>
      <c r="H27" s="11"/>
      <c r="I27" s="11"/>
      <c r="J27" s="11"/>
      <c r="K27" s="12"/>
    </row>
    <row r="28" spans="1:11" ht="15.75" thickBot="1" x14ac:dyDescent="0.3">
      <c r="A28" s="9"/>
      <c r="B28" s="28"/>
      <c r="C28" s="11"/>
      <c r="D28" s="11"/>
      <c r="E28" s="11"/>
      <c r="F28" s="11"/>
      <c r="G28" s="11"/>
      <c r="H28" s="11"/>
      <c r="I28" s="11"/>
      <c r="J28" s="11"/>
      <c r="K28" s="12"/>
    </row>
    <row r="29" spans="1:11" ht="15.75" thickBot="1" x14ac:dyDescent="0.3">
      <c r="A29" s="42" t="s">
        <v>87</v>
      </c>
      <c r="B29" s="51">
        <f>SUM(B15:B28)</f>
        <v>474.52910056497183</v>
      </c>
      <c r="C29" s="50"/>
      <c r="D29" s="50"/>
      <c r="E29" s="50"/>
      <c r="F29" s="50"/>
      <c r="G29" s="50"/>
      <c r="H29" s="50"/>
      <c r="I29" s="50"/>
      <c r="J29" s="50"/>
      <c r="K29" s="52"/>
    </row>
    <row r="30" spans="1:11" ht="15.75" thickBot="1" x14ac:dyDescent="0.3"/>
    <row r="31" spans="1:11" ht="15.75" thickBot="1" x14ac:dyDescent="0.3">
      <c r="A31" s="42" t="s">
        <v>84</v>
      </c>
      <c r="B31" s="53">
        <f>-1*(-B29+B26)/B16</f>
        <v>0.43060201605155896</v>
      </c>
      <c r="C31" s="50"/>
      <c r="D31" s="50"/>
      <c r="E31" s="50"/>
      <c r="F31" s="50"/>
      <c r="G31" s="50"/>
      <c r="H31" s="50"/>
      <c r="I31" s="50"/>
      <c r="J31" s="50"/>
      <c r="K31" s="5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6" sqref="B6"/>
    </sheetView>
  </sheetViews>
  <sheetFormatPr baseColWidth="10" defaultColWidth="10.7109375" defaultRowHeight="15" x14ac:dyDescent="0.25"/>
  <cols>
    <col min="1" max="1" width="26.5703125" customWidth="1"/>
    <col min="3" max="3" width="12" bestFit="1" customWidth="1"/>
  </cols>
  <sheetData>
    <row r="1" spans="1:7" s="31" customFormat="1" x14ac:dyDescent="0.25">
      <c r="A1" s="25" t="s">
        <v>37</v>
      </c>
      <c r="B1" s="25"/>
      <c r="C1" s="25"/>
      <c r="D1" s="25"/>
      <c r="E1" s="25"/>
      <c r="F1" s="25"/>
      <c r="G1" s="25"/>
    </row>
    <row r="2" spans="1:7" s="31" customFormat="1" x14ac:dyDescent="0.25">
      <c r="A2" s="33" t="s">
        <v>51</v>
      </c>
      <c r="B2" s="33"/>
      <c r="C2" s="33"/>
      <c r="D2" s="33"/>
      <c r="E2" s="33"/>
      <c r="F2" s="33"/>
      <c r="G2" s="33"/>
    </row>
    <row r="4" spans="1:7" x14ac:dyDescent="0.25">
      <c r="B4" s="1" t="s">
        <v>17</v>
      </c>
      <c r="C4" s="1" t="s">
        <v>16</v>
      </c>
    </row>
    <row r="5" spans="1:7" x14ac:dyDescent="0.25">
      <c r="A5" t="s">
        <v>35</v>
      </c>
      <c r="B5" s="3">
        <f>Haushaltsplan!B5</f>
        <v>3000</v>
      </c>
      <c r="C5" s="3">
        <f>12*B5</f>
        <v>36000</v>
      </c>
    </row>
    <row r="6" spans="1:7" ht="17.25" x14ac:dyDescent="0.25">
      <c r="A6" t="s">
        <v>109</v>
      </c>
      <c r="B6" s="3">
        <f>B5-B9-B10-B11-B12-'Allg. Parameter'!B13/12</f>
        <v>2284.75</v>
      </c>
      <c r="C6" s="3">
        <f>B6*12</f>
        <v>27417</v>
      </c>
      <c r="D6" t="s">
        <v>108</v>
      </c>
    </row>
    <row r="7" spans="1:7" ht="17.25" x14ac:dyDescent="0.25">
      <c r="A7" t="s">
        <v>110</v>
      </c>
      <c r="B7" s="2">
        <f>VLOOKUP(C6,Steuertabelle!B8:D209,2,1)/12+(C6-VLOOKUP(C6,Steuertabelle!B8:D209,1,1))*VLOOKUP(C6,Steuertabelle!B8:E209,4,1)/12</f>
        <v>329.46616666666671</v>
      </c>
      <c r="C7" s="4">
        <f>B7*12</f>
        <v>3953.5940000000005</v>
      </c>
      <c r="D7" t="s">
        <v>112</v>
      </c>
    </row>
    <row r="8" spans="1:7" x14ac:dyDescent="0.25">
      <c r="A8" t="s">
        <v>18</v>
      </c>
      <c r="B8" s="2">
        <f>C8/12</f>
        <v>0</v>
      </c>
      <c r="C8" s="4">
        <f>VLOOKUP(C6,Steuertabelle!B8:D209,3,1)</f>
        <v>0</v>
      </c>
      <c r="D8" s="37" t="s">
        <v>117</v>
      </c>
    </row>
    <row r="9" spans="1:7" x14ac:dyDescent="0.25">
      <c r="A9" t="s">
        <v>3</v>
      </c>
      <c r="B9" s="2">
        <f>C9/12</f>
        <v>279</v>
      </c>
      <c r="C9" s="4">
        <f>MIN(C5,'Allg. Parameter'!B6)*'Allg. Parameter'!B8/2</f>
        <v>3348</v>
      </c>
      <c r="D9" s="37" t="s">
        <v>116</v>
      </c>
    </row>
    <row r="10" spans="1:7" x14ac:dyDescent="0.25">
      <c r="A10" t="s">
        <v>2</v>
      </c>
      <c r="B10" s="2">
        <f>C10/12</f>
        <v>39</v>
      </c>
      <c r="C10" s="4">
        <f>MIN(C5,'Allg. Parameter'!B6)*'Allg. Parameter'!B9/2</f>
        <v>468</v>
      </c>
      <c r="D10" s="37" t="s">
        <v>115</v>
      </c>
    </row>
    <row r="11" spans="1:7" x14ac:dyDescent="0.25">
      <c r="A11" t="s">
        <v>6</v>
      </c>
      <c r="B11" s="2">
        <f>C11/12</f>
        <v>238.5</v>
      </c>
      <c r="C11" s="3">
        <f>(Haushaltsplan!B6+'Allg. Parameter'!B11)*MIN(Gehaltsberechnungen!C5,'Allg. Parameter'!B10)/2</f>
        <v>2862</v>
      </c>
      <c r="D11" s="37" t="s">
        <v>114</v>
      </c>
    </row>
    <row r="12" spans="1:7" ht="17.25" x14ac:dyDescent="0.25">
      <c r="A12" t="s">
        <v>23</v>
      </c>
      <c r="B12" s="2">
        <f>C12/12</f>
        <v>56.25</v>
      </c>
      <c r="C12" s="3">
        <f>'Allg. Parameter'!B12*MIN(Gehaltsberechnungen!C5,'Allg. Parameter'!B10)</f>
        <v>675</v>
      </c>
      <c r="D12" s="37" t="s">
        <v>113</v>
      </c>
    </row>
    <row r="13" spans="1:7" x14ac:dyDescent="0.25">
      <c r="A13" t="s">
        <v>26</v>
      </c>
      <c r="B13" s="2">
        <f>B5-B7-B8-B9-B10-B11-B12</f>
        <v>2057.7838333333334</v>
      </c>
      <c r="C13" s="2">
        <f>B13*12</f>
        <v>24693.406000000003</v>
      </c>
    </row>
    <row r="14" spans="1:7" x14ac:dyDescent="0.25">
      <c r="A14" t="s">
        <v>27</v>
      </c>
      <c r="B14" s="5">
        <f>(B12+B11+B10+B9+B8+B7)/B5</f>
        <v>0.31407205555555556</v>
      </c>
    </row>
    <row r="15" spans="1:7" x14ac:dyDescent="0.25">
      <c r="B15" s="5"/>
    </row>
    <row r="16" spans="1:7" ht="17.25" x14ac:dyDescent="0.25">
      <c r="A16" t="s">
        <v>111</v>
      </c>
      <c r="B16" s="5"/>
    </row>
    <row r="25" spans="4:4" x14ac:dyDescent="0.25">
      <c r="D25" s="1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36" sqref="A36"/>
    </sheetView>
  </sheetViews>
  <sheetFormatPr baseColWidth="10" defaultColWidth="10.7109375" defaultRowHeight="15" x14ac:dyDescent="0.25"/>
  <cols>
    <col min="1" max="1" width="63.7109375" bestFit="1" customWidth="1"/>
    <col min="2" max="2" width="12" bestFit="1" customWidth="1"/>
    <col min="4" max="4" width="4.7109375" bestFit="1" customWidth="1"/>
  </cols>
  <sheetData>
    <row r="1" spans="1:10" s="31" customFormat="1" x14ac:dyDescent="0.25">
      <c r="A1" s="25" t="s">
        <v>37</v>
      </c>
      <c r="B1" s="25"/>
      <c r="C1" s="25"/>
      <c r="D1" s="25"/>
      <c r="E1" s="25"/>
      <c r="F1" s="25"/>
      <c r="G1" s="25"/>
    </row>
    <row r="2" spans="1:10" s="31" customFormat="1" x14ac:dyDescent="0.25">
      <c r="A2" s="33" t="s">
        <v>51</v>
      </c>
      <c r="B2" s="33"/>
      <c r="C2" s="33"/>
      <c r="D2" s="33"/>
      <c r="E2" s="33"/>
      <c r="F2" s="33"/>
      <c r="G2" s="33"/>
    </row>
    <row r="3" spans="1:1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11" t="s">
        <v>4</v>
      </c>
      <c r="B4" s="24">
        <v>2023</v>
      </c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1" t="s">
        <v>7</v>
      </c>
      <c r="B5" s="19">
        <v>17543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1" t="s">
        <v>9</v>
      </c>
      <c r="B6" s="19">
        <f>7300*12</f>
        <v>87600</v>
      </c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9" t="s">
        <v>10</v>
      </c>
      <c r="B7" s="19">
        <v>43142</v>
      </c>
      <c r="C7" s="11"/>
      <c r="D7" s="11"/>
      <c r="E7" s="11"/>
      <c r="F7" s="11"/>
      <c r="G7" s="11"/>
      <c r="H7" s="11"/>
      <c r="I7" s="11"/>
    </row>
    <row r="8" spans="1:10" x14ac:dyDescent="0.25">
      <c r="A8" s="9" t="s">
        <v>13</v>
      </c>
      <c r="B8" s="20">
        <v>0.186</v>
      </c>
      <c r="C8" s="11"/>
      <c r="D8" s="11"/>
      <c r="E8" s="11"/>
      <c r="F8" s="11"/>
      <c r="G8" s="11"/>
      <c r="H8" s="11"/>
      <c r="I8" s="11"/>
    </row>
    <row r="9" spans="1:10" x14ac:dyDescent="0.25">
      <c r="A9" s="9" t="s">
        <v>15</v>
      </c>
      <c r="B9" s="20">
        <v>2.5999999999999999E-2</v>
      </c>
      <c r="C9" s="11"/>
      <c r="D9" s="11"/>
      <c r="E9" s="11"/>
      <c r="F9" s="11"/>
      <c r="G9" s="11"/>
      <c r="H9" s="11"/>
      <c r="I9" s="11"/>
    </row>
    <row r="10" spans="1:10" x14ac:dyDescent="0.25">
      <c r="A10" s="9" t="s">
        <v>8</v>
      </c>
      <c r="B10" s="19">
        <v>59850</v>
      </c>
      <c r="C10" s="14"/>
      <c r="D10" s="11"/>
      <c r="E10" s="11"/>
      <c r="F10" s="11"/>
      <c r="G10" s="11"/>
      <c r="H10" s="11"/>
      <c r="I10" s="11"/>
    </row>
    <row r="11" spans="1:10" x14ac:dyDescent="0.25">
      <c r="A11" s="9" t="s">
        <v>14</v>
      </c>
      <c r="B11" s="20">
        <v>0.14599999999999999</v>
      </c>
      <c r="C11" s="11"/>
      <c r="D11" s="11"/>
      <c r="E11" s="11"/>
      <c r="F11" s="11"/>
      <c r="G11" s="11"/>
      <c r="H11" s="11"/>
      <c r="I11" s="11"/>
    </row>
    <row r="12" spans="1:10" x14ac:dyDescent="0.25">
      <c r="A12" s="9" t="s">
        <v>32</v>
      </c>
      <c r="B12" s="21">
        <f>1.525%+0.35%</f>
        <v>1.8749999999999999E-2</v>
      </c>
      <c r="C12" s="11"/>
      <c r="D12" s="11"/>
      <c r="E12" s="11"/>
      <c r="F12" s="11"/>
      <c r="G12" s="11"/>
      <c r="H12" s="11"/>
      <c r="I12" s="11"/>
    </row>
    <row r="13" spans="1:10" x14ac:dyDescent="0.25">
      <c r="A13" s="9" t="s">
        <v>19</v>
      </c>
      <c r="B13" s="19">
        <v>1230</v>
      </c>
      <c r="C13" s="11"/>
      <c r="D13" s="11"/>
      <c r="E13" s="11"/>
      <c r="F13" s="11"/>
      <c r="G13" s="11"/>
      <c r="H13" s="11"/>
      <c r="I13" s="11"/>
    </row>
    <row r="14" spans="1:10" x14ac:dyDescent="0.25">
      <c r="A14" t="s">
        <v>24</v>
      </c>
      <c r="B14" s="1" t="s">
        <v>25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selection activeCell="C80" sqref="C80"/>
    </sheetView>
  </sheetViews>
  <sheetFormatPr baseColWidth="10" defaultColWidth="10.7109375" defaultRowHeight="15" x14ac:dyDescent="0.25"/>
  <cols>
    <col min="2" max="2" width="17.5703125" bestFit="1" customWidth="1"/>
    <col min="3" max="3" width="12" bestFit="1" customWidth="1"/>
    <col min="4" max="4" width="11" bestFit="1" customWidth="1"/>
    <col min="5" max="5" width="15.5703125" customWidth="1"/>
  </cols>
  <sheetData>
    <row r="1" spans="1:7" s="31" customFormat="1" x14ac:dyDescent="0.25">
      <c r="A1" s="25" t="s">
        <v>37</v>
      </c>
      <c r="B1" s="25"/>
      <c r="C1" s="25"/>
      <c r="D1" s="25"/>
      <c r="E1" s="25"/>
      <c r="F1" s="25"/>
      <c r="G1" s="25"/>
    </row>
    <row r="2" spans="1:7" s="31" customFormat="1" x14ac:dyDescent="0.25">
      <c r="A2" s="33" t="s">
        <v>51</v>
      </c>
      <c r="B2" s="33"/>
      <c r="C2" s="33"/>
      <c r="D2" s="33"/>
      <c r="E2" s="33"/>
      <c r="F2" s="33"/>
      <c r="G2" s="33"/>
    </row>
    <row r="4" spans="1:7" x14ac:dyDescent="0.25">
      <c r="A4" t="s">
        <v>20</v>
      </c>
      <c r="B4" t="s">
        <v>21</v>
      </c>
    </row>
    <row r="6" spans="1:7" x14ac:dyDescent="0.25">
      <c r="B6">
        <f>'Allg. Parameter'!B4</f>
        <v>2023</v>
      </c>
      <c r="C6">
        <f>B6</f>
        <v>2023</v>
      </c>
      <c r="D6">
        <f>C6</f>
        <v>2023</v>
      </c>
    </row>
    <row r="7" spans="1:7" x14ac:dyDescent="0.25">
      <c r="B7" t="s">
        <v>0</v>
      </c>
      <c r="C7" s="1" t="s">
        <v>5</v>
      </c>
      <c r="D7" s="1" t="s">
        <v>1</v>
      </c>
      <c r="E7" s="1" t="s">
        <v>22</v>
      </c>
    </row>
    <row r="8" spans="1:7" x14ac:dyDescent="0.25">
      <c r="B8" s="2">
        <f t="shared" ref="B8:B27" si="0">B9-500</f>
        <v>0</v>
      </c>
      <c r="C8" s="7">
        <v>0</v>
      </c>
      <c r="D8" s="7">
        <f>MAX(0,C8-'Allg. Parameter'!$B$5)*11.9%</f>
        <v>0</v>
      </c>
    </row>
    <row r="9" spans="1:7" x14ac:dyDescent="0.25">
      <c r="B9" s="2">
        <f t="shared" si="0"/>
        <v>500</v>
      </c>
      <c r="C9" s="7">
        <v>0</v>
      </c>
      <c r="D9" s="7">
        <f>MAX(0,C9-'Allg. Parameter'!$B$5)*11.9%</f>
        <v>0</v>
      </c>
      <c r="E9" s="6">
        <f t="shared" ref="E9:E72" si="1">(C9-C8)/500</f>
        <v>0</v>
      </c>
    </row>
    <row r="10" spans="1:7" x14ac:dyDescent="0.25">
      <c r="B10" s="2">
        <f t="shared" si="0"/>
        <v>1000</v>
      </c>
      <c r="C10" s="7">
        <v>0</v>
      </c>
      <c r="D10" s="7">
        <f>MAX(0,C10-'Allg. Parameter'!$B$5)*11.9%</f>
        <v>0</v>
      </c>
      <c r="E10" s="6">
        <f t="shared" si="1"/>
        <v>0</v>
      </c>
    </row>
    <row r="11" spans="1:7" x14ac:dyDescent="0.25">
      <c r="B11" s="2">
        <f t="shared" si="0"/>
        <v>1500</v>
      </c>
      <c r="C11" s="7">
        <v>0</v>
      </c>
      <c r="D11" s="7">
        <f>MAX(0,C11-'Allg. Parameter'!$B$5)*11.9%</f>
        <v>0</v>
      </c>
      <c r="E11" s="6">
        <f t="shared" si="1"/>
        <v>0</v>
      </c>
    </row>
    <row r="12" spans="1:7" x14ac:dyDescent="0.25">
      <c r="B12" s="2">
        <f t="shared" si="0"/>
        <v>2000</v>
      </c>
      <c r="C12" s="7">
        <v>0</v>
      </c>
      <c r="D12" s="7">
        <f>MAX(0,C12-'Allg. Parameter'!$B$5)*11.9%</f>
        <v>0</v>
      </c>
      <c r="E12" s="6">
        <f t="shared" si="1"/>
        <v>0</v>
      </c>
    </row>
    <row r="13" spans="1:7" x14ac:dyDescent="0.25">
      <c r="B13" s="2">
        <f t="shared" si="0"/>
        <v>2500</v>
      </c>
      <c r="C13" s="7">
        <v>0</v>
      </c>
      <c r="D13" s="7">
        <f>MAX(0,C13-'Allg. Parameter'!$B$5)*11.9%</f>
        <v>0</v>
      </c>
      <c r="E13" s="6">
        <f t="shared" si="1"/>
        <v>0</v>
      </c>
    </row>
    <row r="14" spans="1:7" x14ac:dyDescent="0.25">
      <c r="B14" s="2">
        <f t="shared" si="0"/>
        <v>3000</v>
      </c>
      <c r="C14" s="7">
        <v>0</v>
      </c>
      <c r="D14" s="7">
        <f>MAX(0,C14-'Allg. Parameter'!$B$5)*11.9%</f>
        <v>0</v>
      </c>
      <c r="E14" s="6">
        <f t="shared" si="1"/>
        <v>0</v>
      </c>
    </row>
    <row r="15" spans="1:7" x14ac:dyDescent="0.25">
      <c r="B15" s="2">
        <f t="shared" si="0"/>
        <v>3500</v>
      </c>
      <c r="C15" s="7">
        <v>0</v>
      </c>
      <c r="D15" s="7">
        <f>MAX(0,C15-'Allg. Parameter'!$B$5)*11.9%</f>
        <v>0</v>
      </c>
      <c r="E15" s="6">
        <f t="shared" si="1"/>
        <v>0</v>
      </c>
    </row>
    <row r="16" spans="1:7" x14ac:dyDescent="0.25">
      <c r="B16" s="2">
        <f t="shared" si="0"/>
        <v>4000</v>
      </c>
      <c r="C16" s="7">
        <v>0</v>
      </c>
      <c r="D16" s="7">
        <f>MAX(0,C16-'Allg. Parameter'!$B$5)*11.9%</f>
        <v>0</v>
      </c>
      <c r="E16" s="6">
        <f t="shared" si="1"/>
        <v>0</v>
      </c>
    </row>
    <row r="17" spans="2:5" x14ac:dyDescent="0.25">
      <c r="B17" s="2">
        <f t="shared" si="0"/>
        <v>4500</v>
      </c>
      <c r="C17" s="7">
        <v>0</v>
      </c>
      <c r="D17" s="7">
        <f>MAX(0,C17-'Allg. Parameter'!$B$5)*11.9%</f>
        <v>0</v>
      </c>
      <c r="E17" s="6">
        <f t="shared" si="1"/>
        <v>0</v>
      </c>
    </row>
    <row r="18" spans="2:5" x14ac:dyDescent="0.25">
      <c r="B18" s="2">
        <f t="shared" si="0"/>
        <v>5000</v>
      </c>
      <c r="C18" s="7">
        <v>0</v>
      </c>
      <c r="D18" s="7">
        <f>MAX(0,C18-'Allg. Parameter'!$B$5)*11.9%</f>
        <v>0</v>
      </c>
      <c r="E18" s="6">
        <f>(C18-C17)/500</f>
        <v>0</v>
      </c>
    </row>
    <row r="19" spans="2:5" x14ac:dyDescent="0.25">
      <c r="B19" s="2">
        <f t="shared" si="0"/>
        <v>5500</v>
      </c>
      <c r="C19" s="7">
        <v>0</v>
      </c>
      <c r="D19" s="7">
        <f>MAX(0,C19-'Allg. Parameter'!$B$5)*11.9%</f>
        <v>0</v>
      </c>
      <c r="E19" s="6">
        <f t="shared" si="1"/>
        <v>0</v>
      </c>
    </row>
    <row r="20" spans="2:5" x14ac:dyDescent="0.25">
      <c r="B20" s="2">
        <f t="shared" si="0"/>
        <v>6000</v>
      </c>
      <c r="C20" s="7">
        <v>0</v>
      </c>
      <c r="D20" s="7">
        <f>MAX(0,C20-'Allg. Parameter'!$B$5)*11.9%</f>
        <v>0</v>
      </c>
      <c r="E20" s="6">
        <f t="shared" si="1"/>
        <v>0</v>
      </c>
    </row>
    <row r="21" spans="2:5" x14ac:dyDescent="0.25">
      <c r="B21" s="2">
        <f t="shared" si="0"/>
        <v>6500</v>
      </c>
      <c r="C21" s="7">
        <v>0</v>
      </c>
      <c r="D21" s="7">
        <f>MAX(0,C21-'Allg. Parameter'!$B$5)*11.9%</f>
        <v>0</v>
      </c>
      <c r="E21" s="6">
        <f t="shared" si="1"/>
        <v>0</v>
      </c>
    </row>
    <row r="22" spans="2:5" x14ac:dyDescent="0.25">
      <c r="B22" s="2">
        <f t="shared" si="0"/>
        <v>7000</v>
      </c>
      <c r="C22" s="7">
        <v>0</v>
      </c>
      <c r="D22" s="7">
        <f>MAX(0,C22-'Allg. Parameter'!$B$5)*11.9%</f>
        <v>0</v>
      </c>
      <c r="E22" s="6">
        <f t="shared" si="1"/>
        <v>0</v>
      </c>
    </row>
    <row r="23" spans="2:5" x14ac:dyDescent="0.25">
      <c r="B23" s="2">
        <f t="shared" si="0"/>
        <v>7500</v>
      </c>
      <c r="C23" s="7">
        <v>0</v>
      </c>
      <c r="D23" s="7">
        <f>MAX(0,C23-'Allg. Parameter'!$B$5)*11.9%</f>
        <v>0</v>
      </c>
      <c r="E23" s="6">
        <f t="shared" si="1"/>
        <v>0</v>
      </c>
    </row>
    <row r="24" spans="2:5" x14ac:dyDescent="0.25">
      <c r="B24" s="2">
        <f t="shared" si="0"/>
        <v>8000</v>
      </c>
      <c r="C24" s="7">
        <v>0</v>
      </c>
      <c r="D24" s="7">
        <f>MAX(0,C24-'Allg. Parameter'!$B$5)*11.9%</f>
        <v>0</v>
      </c>
      <c r="E24" s="6">
        <f t="shared" si="1"/>
        <v>0</v>
      </c>
    </row>
    <row r="25" spans="2:5" x14ac:dyDescent="0.25">
      <c r="B25" s="2">
        <f t="shared" si="0"/>
        <v>8500</v>
      </c>
      <c r="C25" s="7">
        <v>0</v>
      </c>
      <c r="D25" s="7">
        <f>MAX(0,C25-'Allg. Parameter'!$B$5)*11.9%</f>
        <v>0</v>
      </c>
      <c r="E25" s="6">
        <f t="shared" si="1"/>
        <v>0</v>
      </c>
    </row>
    <row r="26" spans="2:5" x14ac:dyDescent="0.25">
      <c r="B26" s="2">
        <f t="shared" si="0"/>
        <v>9000</v>
      </c>
      <c r="C26" s="7">
        <v>0</v>
      </c>
      <c r="D26" s="7">
        <f>MAX(0,C26-'Allg. Parameter'!$B$5)*11.9%</f>
        <v>0</v>
      </c>
      <c r="E26" s="6">
        <f t="shared" si="1"/>
        <v>0</v>
      </c>
    </row>
    <row r="27" spans="2:5" x14ac:dyDescent="0.25">
      <c r="B27" s="2">
        <f t="shared" si="0"/>
        <v>9500</v>
      </c>
      <c r="C27" s="7">
        <v>0</v>
      </c>
      <c r="D27" s="7">
        <f>MAX(0,C27-'Allg. Parameter'!$B$5)*11.9%</f>
        <v>0</v>
      </c>
      <c r="E27" s="6">
        <f t="shared" si="1"/>
        <v>0</v>
      </c>
    </row>
    <row r="28" spans="2:5" x14ac:dyDescent="0.25">
      <c r="B28" s="2">
        <f>B29-500</f>
        <v>10000</v>
      </c>
      <c r="C28" s="7">
        <v>0</v>
      </c>
      <c r="D28" s="7">
        <f>MAX(0,C28-'Allg. Parameter'!$B$5)*11.9%</f>
        <v>0</v>
      </c>
      <c r="E28" s="6">
        <f t="shared" si="1"/>
        <v>0</v>
      </c>
    </row>
    <row r="29" spans="2:5" x14ac:dyDescent="0.25">
      <c r="B29" s="2">
        <v>10500</v>
      </c>
      <c r="C29" s="7">
        <v>0</v>
      </c>
      <c r="D29" s="7">
        <f>MAX(0,C29-'Allg. Parameter'!$B$5)*11.9%</f>
        <v>0</v>
      </c>
      <c r="E29" s="6">
        <f t="shared" si="1"/>
        <v>0</v>
      </c>
    </row>
    <row r="30" spans="2:5" x14ac:dyDescent="0.25">
      <c r="B30" s="2">
        <v>10900</v>
      </c>
      <c r="C30" s="7">
        <v>0</v>
      </c>
      <c r="D30" s="7">
        <f>MAX(0,C30-'Allg. Parameter'!$B$5)*11.9%</f>
        <v>0</v>
      </c>
      <c r="E30" s="6">
        <f t="shared" si="1"/>
        <v>0</v>
      </c>
    </row>
    <row r="31" spans="2:5" x14ac:dyDescent="0.25">
      <c r="B31" s="2">
        <v>11500</v>
      </c>
      <c r="C31" s="29">
        <v>86</v>
      </c>
      <c r="D31" s="7">
        <f>MAX(0,C31-'Allg. Parameter'!$B$5)*11.9%</f>
        <v>0</v>
      </c>
      <c r="E31" s="6">
        <f t="shared" si="1"/>
        <v>0.17199999999999999</v>
      </c>
    </row>
    <row r="32" spans="2:5" x14ac:dyDescent="0.25">
      <c r="B32" s="2">
        <f>B31+500</f>
        <v>12000</v>
      </c>
      <c r="C32" s="29">
        <v>164</v>
      </c>
      <c r="D32" s="7">
        <f>MAX(0,C32-'Allg. Parameter'!$B$5)*11.9%</f>
        <v>0</v>
      </c>
      <c r="E32" s="6">
        <f t="shared" si="1"/>
        <v>0.156</v>
      </c>
    </row>
    <row r="33" spans="2:6" x14ac:dyDescent="0.25">
      <c r="B33" s="2">
        <f t="shared" ref="B33:B96" si="2">B32+500</f>
        <v>12500</v>
      </c>
      <c r="C33" s="29">
        <v>247</v>
      </c>
      <c r="D33" s="7">
        <f>MAX(0,C33-'Allg. Parameter'!$B$5)*11.9%</f>
        <v>0</v>
      </c>
      <c r="E33" s="6">
        <f t="shared" si="1"/>
        <v>0.16600000000000001</v>
      </c>
    </row>
    <row r="34" spans="2:6" x14ac:dyDescent="0.25">
      <c r="B34" s="2">
        <f t="shared" si="2"/>
        <v>13000</v>
      </c>
      <c r="C34" s="29">
        <v>335</v>
      </c>
      <c r="D34" s="7">
        <f>MAX(0,C34-'Allg. Parameter'!$B$5)*11.9%</f>
        <v>0</v>
      </c>
      <c r="E34" s="6">
        <f t="shared" si="1"/>
        <v>0.17599999999999999</v>
      </c>
    </row>
    <row r="35" spans="2:6" x14ac:dyDescent="0.25">
      <c r="B35" s="2">
        <f t="shared" si="2"/>
        <v>13500</v>
      </c>
      <c r="C35" s="29">
        <v>428</v>
      </c>
      <c r="D35" s="7">
        <f>MAX(0,C35-'Allg. Parameter'!$B$5)*11.9%</f>
        <v>0</v>
      </c>
      <c r="E35" s="6">
        <f t="shared" si="1"/>
        <v>0.186</v>
      </c>
    </row>
    <row r="36" spans="2:6" x14ac:dyDescent="0.25">
      <c r="B36" s="2">
        <f t="shared" si="2"/>
        <v>14000</v>
      </c>
      <c r="C36" s="29">
        <v>526</v>
      </c>
      <c r="D36" s="7">
        <f>MAX(0,C36-'Allg. Parameter'!$B$5)*11.9%</f>
        <v>0</v>
      </c>
      <c r="E36" s="6">
        <f t="shared" si="1"/>
        <v>0.19600000000000001</v>
      </c>
    </row>
    <row r="37" spans="2:6" x14ac:dyDescent="0.25">
      <c r="B37" s="2">
        <f t="shared" si="2"/>
        <v>14500</v>
      </c>
      <c r="C37" s="29">
        <v>629</v>
      </c>
      <c r="D37" s="7">
        <f>MAX(0,C37-'Allg. Parameter'!$B$5)*11.9%</f>
        <v>0</v>
      </c>
      <c r="E37" s="6">
        <f t="shared" si="1"/>
        <v>0.20599999999999999</v>
      </c>
    </row>
    <row r="38" spans="2:6" x14ac:dyDescent="0.25">
      <c r="B38" s="2">
        <f t="shared" si="2"/>
        <v>15000</v>
      </c>
      <c r="C38" s="29">
        <v>736</v>
      </c>
      <c r="D38" s="7">
        <f>MAX(0,C38-'Allg. Parameter'!$B$5)*11.9%</f>
        <v>0</v>
      </c>
      <c r="E38" s="6">
        <f t="shared" si="1"/>
        <v>0.214</v>
      </c>
    </row>
    <row r="39" spans="2:6" x14ac:dyDescent="0.25">
      <c r="B39" s="2">
        <f t="shared" si="2"/>
        <v>15500</v>
      </c>
      <c r="C39" s="29">
        <v>849</v>
      </c>
      <c r="D39" s="7">
        <f>MAX(0,C39-'Allg. Parameter'!$B$5)*11.9%</f>
        <v>0</v>
      </c>
      <c r="E39" s="6">
        <f t="shared" si="1"/>
        <v>0.22600000000000001</v>
      </c>
    </row>
    <row r="40" spans="2:6" x14ac:dyDescent="0.25">
      <c r="B40" s="2">
        <f t="shared" si="2"/>
        <v>16000</v>
      </c>
      <c r="C40" s="29">
        <v>966</v>
      </c>
      <c r="D40" s="7">
        <f>MAX(0,C40-'Allg. Parameter'!$B$5)*11.9%</f>
        <v>0</v>
      </c>
      <c r="E40" s="6">
        <f t="shared" si="1"/>
        <v>0.23400000000000001</v>
      </c>
    </row>
    <row r="41" spans="2:6" x14ac:dyDescent="0.25">
      <c r="B41" s="2">
        <f t="shared" si="2"/>
        <v>16500</v>
      </c>
      <c r="C41" s="29">
        <v>1087</v>
      </c>
      <c r="D41" s="7">
        <f>MAX(0,C41-'Allg. Parameter'!$B$5)*11.9%</f>
        <v>0</v>
      </c>
      <c r="E41" s="6">
        <f t="shared" si="1"/>
        <v>0.24199999999999999</v>
      </c>
    </row>
    <row r="42" spans="2:6" x14ac:dyDescent="0.25">
      <c r="B42" s="2">
        <f t="shared" si="2"/>
        <v>17000</v>
      </c>
      <c r="C42" s="29">
        <v>1208</v>
      </c>
      <c r="D42" s="7">
        <f>MAX(0,C42-'Allg. Parameter'!$B$5)*11.9%</f>
        <v>0</v>
      </c>
      <c r="E42" s="6">
        <f t="shared" si="1"/>
        <v>0.24199999999999999</v>
      </c>
    </row>
    <row r="43" spans="2:6" x14ac:dyDescent="0.25">
      <c r="B43" s="2">
        <f t="shared" si="2"/>
        <v>17500</v>
      </c>
      <c r="C43" s="29">
        <v>1330</v>
      </c>
      <c r="D43" s="7">
        <f>MAX(0,C43-'Allg. Parameter'!$B$5)*11.9%</f>
        <v>0</v>
      </c>
      <c r="E43" s="6">
        <f t="shared" si="1"/>
        <v>0.24399999999999999</v>
      </c>
    </row>
    <row r="44" spans="2:6" x14ac:dyDescent="0.25">
      <c r="B44" s="2">
        <f t="shared" si="2"/>
        <v>18000</v>
      </c>
      <c r="C44" s="29">
        <v>1453</v>
      </c>
      <c r="D44" s="7">
        <f>MAX(0,C44-'Allg. Parameter'!$B$5)*11.9%</f>
        <v>0</v>
      </c>
      <c r="E44" s="6">
        <f t="shared" si="1"/>
        <v>0.246</v>
      </c>
      <c r="F44" s="2"/>
    </row>
    <row r="45" spans="2:6" x14ac:dyDescent="0.25">
      <c r="B45" s="2">
        <f t="shared" si="2"/>
        <v>18500</v>
      </c>
      <c r="C45" s="29">
        <v>1578</v>
      </c>
      <c r="D45" s="7">
        <f>MAX(0,C45-'Allg. Parameter'!$B$5)*11.9%</f>
        <v>0</v>
      </c>
      <c r="E45" s="6">
        <f t="shared" si="1"/>
        <v>0.25</v>
      </c>
    </row>
    <row r="46" spans="2:6" x14ac:dyDescent="0.25">
      <c r="B46" s="2">
        <f t="shared" si="2"/>
        <v>19000</v>
      </c>
      <c r="C46" s="29">
        <v>1703</v>
      </c>
      <c r="D46" s="7">
        <f>MAX(0,C46-'Allg. Parameter'!$B$5)*11.9%</f>
        <v>0</v>
      </c>
      <c r="E46" s="6">
        <f t="shared" si="1"/>
        <v>0.25</v>
      </c>
    </row>
    <row r="47" spans="2:6" x14ac:dyDescent="0.25">
      <c r="B47" s="2">
        <f t="shared" si="2"/>
        <v>19500</v>
      </c>
      <c r="C47" s="29">
        <v>1829</v>
      </c>
      <c r="D47" s="7">
        <f>MAX(0,C47-'Allg. Parameter'!$B$5)*11.9%</f>
        <v>0</v>
      </c>
      <c r="E47" s="6">
        <f t="shared" si="1"/>
        <v>0.252</v>
      </c>
    </row>
    <row r="48" spans="2:6" x14ac:dyDescent="0.25">
      <c r="B48" s="2">
        <f t="shared" si="2"/>
        <v>20000</v>
      </c>
      <c r="C48" s="29">
        <v>1956</v>
      </c>
      <c r="D48" s="7">
        <f>MAX(0,C48-'Allg. Parameter'!$B$5)*11.9%</f>
        <v>0</v>
      </c>
      <c r="E48" s="6">
        <f t="shared" si="1"/>
        <v>0.254</v>
      </c>
    </row>
    <row r="49" spans="2:5" x14ac:dyDescent="0.25">
      <c r="B49" s="2">
        <f t="shared" si="2"/>
        <v>20500</v>
      </c>
      <c r="C49" s="29">
        <v>2084</v>
      </c>
      <c r="D49" s="7">
        <f>MAX(0,C49-'Allg. Parameter'!$B$5)*11.9%</f>
        <v>0</v>
      </c>
      <c r="E49" s="6">
        <f t="shared" si="1"/>
        <v>0.25600000000000001</v>
      </c>
    </row>
    <row r="50" spans="2:5" x14ac:dyDescent="0.25">
      <c r="B50" s="2">
        <f t="shared" si="2"/>
        <v>21000</v>
      </c>
      <c r="C50" s="29">
        <v>2213</v>
      </c>
      <c r="D50" s="7">
        <f>MAX(0,C50-'Allg. Parameter'!$B$5)*11.9%</f>
        <v>0</v>
      </c>
      <c r="E50" s="6">
        <f t="shared" si="1"/>
        <v>0.25800000000000001</v>
      </c>
    </row>
    <row r="51" spans="2:5" x14ac:dyDescent="0.25">
      <c r="B51" s="2">
        <f t="shared" si="2"/>
        <v>21500</v>
      </c>
      <c r="C51" s="29">
        <v>2343</v>
      </c>
      <c r="D51" s="7">
        <f>MAX(0,C51-'Allg. Parameter'!$B$5)*11.9%</f>
        <v>0</v>
      </c>
      <c r="E51" s="6">
        <f t="shared" si="1"/>
        <v>0.26</v>
      </c>
    </row>
    <row r="52" spans="2:5" x14ac:dyDescent="0.25">
      <c r="B52" s="2">
        <f t="shared" si="2"/>
        <v>22000</v>
      </c>
      <c r="C52" s="29">
        <v>2474</v>
      </c>
      <c r="D52" s="7">
        <f>MAX(0,C52-'Allg. Parameter'!$B$5)*11.9%</f>
        <v>0</v>
      </c>
      <c r="E52" s="6">
        <f t="shared" si="1"/>
        <v>0.26200000000000001</v>
      </c>
    </row>
    <row r="53" spans="2:5" x14ac:dyDescent="0.25">
      <c r="B53" s="2">
        <f t="shared" si="2"/>
        <v>22500</v>
      </c>
      <c r="C53" s="29">
        <v>2606</v>
      </c>
      <c r="D53" s="7">
        <f>MAX(0,C53-'Allg. Parameter'!$B$5)*11.9%</f>
        <v>0</v>
      </c>
      <c r="E53" s="6">
        <f t="shared" si="1"/>
        <v>0.26400000000000001</v>
      </c>
    </row>
    <row r="54" spans="2:5" x14ac:dyDescent="0.25">
      <c r="B54" s="2">
        <f t="shared" si="2"/>
        <v>23000</v>
      </c>
      <c r="C54" s="29">
        <v>2739</v>
      </c>
      <c r="D54" s="7">
        <f>MAX(0,C54-'Allg. Parameter'!$B$5)*11.9%</f>
        <v>0</v>
      </c>
      <c r="E54" s="6">
        <f t="shared" si="1"/>
        <v>0.26600000000000001</v>
      </c>
    </row>
    <row r="55" spans="2:5" x14ac:dyDescent="0.25">
      <c r="B55" s="2">
        <f t="shared" si="2"/>
        <v>23500</v>
      </c>
      <c r="C55" s="29">
        <v>2872</v>
      </c>
      <c r="D55" s="7">
        <f>MAX(0,C55-'Allg. Parameter'!$B$5)*11.9%</f>
        <v>0</v>
      </c>
      <c r="E55" s="6">
        <f t="shared" si="1"/>
        <v>0.26600000000000001</v>
      </c>
    </row>
    <row r="56" spans="2:5" x14ac:dyDescent="0.25">
      <c r="B56" s="2">
        <f t="shared" si="2"/>
        <v>24000</v>
      </c>
      <c r="C56" s="29">
        <v>3007</v>
      </c>
      <c r="D56" s="7">
        <f>MAX(0,C56-'Allg. Parameter'!$B$5)*11.9%</f>
        <v>0</v>
      </c>
      <c r="E56" s="6">
        <f t="shared" si="1"/>
        <v>0.27</v>
      </c>
    </row>
    <row r="57" spans="2:5" x14ac:dyDescent="0.25">
      <c r="B57" s="2">
        <f t="shared" si="2"/>
        <v>24500</v>
      </c>
      <c r="C57" s="29">
        <v>3143</v>
      </c>
      <c r="D57" s="7">
        <f>MAX(0,C57-'Allg. Parameter'!$B$5)*11.9%</f>
        <v>0</v>
      </c>
      <c r="E57" s="6">
        <f t="shared" si="1"/>
        <v>0.27200000000000002</v>
      </c>
    </row>
    <row r="58" spans="2:5" x14ac:dyDescent="0.25">
      <c r="B58" s="2">
        <f>B57+500</f>
        <v>25000</v>
      </c>
      <c r="C58" s="29">
        <v>3280</v>
      </c>
      <c r="D58" s="7">
        <f>MAX(0,C58-'Allg. Parameter'!$B$5)*11.9%</f>
        <v>0</v>
      </c>
      <c r="E58" s="6">
        <f t="shared" si="1"/>
        <v>0.27400000000000002</v>
      </c>
    </row>
    <row r="59" spans="2:5" x14ac:dyDescent="0.25">
      <c r="B59" s="2">
        <f t="shared" si="2"/>
        <v>25500</v>
      </c>
      <c r="C59" s="29">
        <v>3417</v>
      </c>
      <c r="D59" s="7">
        <f>MAX(0,C59-'Allg. Parameter'!$B$5)*11.9%</f>
        <v>0</v>
      </c>
      <c r="E59" s="6">
        <f t="shared" si="1"/>
        <v>0.27400000000000002</v>
      </c>
    </row>
    <row r="60" spans="2:5" x14ac:dyDescent="0.25">
      <c r="B60" s="2">
        <f t="shared" si="2"/>
        <v>26000</v>
      </c>
      <c r="C60" s="29">
        <v>3556</v>
      </c>
      <c r="D60" s="7">
        <f>MAX(0,C60-'Allg. Parameter'!$B$5)*11.9%</f>
        <v>0</v>
      </c>
      <c r="E60" s="6">
        <f t="shared" si="1"/>
        <v>0.27800000000000002</v>
      </c>
    </row>
    <row r="61" spans="2:5" x14ac:dyDescent="0.25">
      <c r="B61" s="2">
        <f t="shared" si="2"/>
        <v>26500</v>
      </c>
      <c r="C61" s="29">
        <v>3695</v>
      </c>
      <c r="D61" s="7">
        <f>MAX(0,C61-'Allg. Parameter'!$B$5)*11.9%</f>
        <v>0</v>
      </c>
      <c r="E61" s="6">
        <f t="shared" si="1"/>
        <v>0.27800000000000002</v>
      </c>
    </row>
    <row r="62" spans="2:5" x14ac:dyDescent="0.25">
      <c r="B62" s="2">
        <f t="shared" si="2"/>
        <v>27000</v>
      </c>
      <c r="C62" s="29">
        <v>3836</v>
      </c>
      <c r="D62" s="7">
        <f>MAX(0,C62-'Allg. Parameter'!$B$5)*11.9%</f>
        <v>0</v>
      </c>
      <c r="E62" s="6">
        <f t="shared" si="1"/>
        <v>0.28199999999999997</v>
      </c>
    </row>
    <row r="63" spans="2:5" x14ac:dyDescent="0.25">
      <c r="B63" s="2">
        <f t="shared" si="2"/>
        <v>27500</v>
      </c>
      <c r="C63" s="29">
        <v>3978</v>
      </c>
      <c r="D63" s="7">
        <f>MAX(0,C63-'Allg. Parameter'!$B$5)*11.9%</f>
        <v>0</v>
      </c>
      <c r="E63" s="6">
        <f t="shared" si="1"/>
        <v>0.28399999999999997</v>
      </c>
    </row>
    <row r="64" spans="2:5" x14ac:dyDescent="0.25">
      <c r="B64" s="2">
        <f t="shared" si="2"/>
        <v>28000</v>
      </c>
      <c r="C64" s="29">
        <v>4120</v>
      </c>
      <c r="D64" s="7">
        <f>MAX(0,C64-'Allg. Parameter'!$B$5)*11.9%</f>
        <v>0</v>
      </c>
      <c r="E64" s="6">
        <f t="shared" si="1"/>
        <v>0.28399999999999997</v>
      </c>
    </row>
    <row r="65" spans="2:5" x14ac:dyDescent="0.25">
      <c r="B65" s="2">
        <f t="shared" si="2"/>
        <v>28500</v>
      </c>
      <c r="C65" s="29">
        <v>4263</v>
      </c>
      <c r="D65" s="7">
        <f>MAX(0,C65-'Allg. Parameter'!$B$5)*11.9%</f>
        <v>0</v>
      </c>
      <c r="E65" s="6">
        <f t="shared" si="1"/>
        <v>0.28599999999999998</v>
      </c>
    </row>
    <row r="66" spans="2:5" x14ac:dyDescent="0.25">
      <c r="B66" s="2">
        <f t="shared" si="2"/>
        <v>29000</v>
      </c>
      <c r="C66" s="29">
        <v>4408</v>
      </c>
      <c r="D66" s="7">
        <f>MAX(0,C66-'Allg. Parameter'!$B$5)*11.9%</f>
        <v>0</v>
      </c>
      <c r="E66" s="6">
        <f t="shared" si="1"/>
        <v>0.28999999999999998</v>
      </c>
    </row>
    <row r="67" spans="2:5" x14ac:dyDescent="0.25">
      <c r="B67" s="2">
        <f t="shared" si="2"/>
        <v>29500</v>
      </c>
      <c r="C67" s="29">
        <v>4553</v>
      </c>
      <c r="D67" s="7">
        <f>MAX(0,C67-'Allg. Parameter'!$B$5)*11.9%</f>
        <v>0</v>
      </c>
      <c r="E67" s="6">
        <f t="shared" si="1"/>
        <v>0.28999999999999998</v>
      </c>
    </row>
    <row r="68" spans="2:5" x14ac:dyDescent="0.25">
      <c r="B68" s="2">
        <f t="shared" si="2"/>
        <v>30000</v>
      </c>
      <c r="C68" s="29">
        <v>4700</v>
      </c>
      <c r="D68" s="7">
        <f>MAX(0,C68-'Allg. Parameter'!$B$5)*11.9%</f>
        <v>0</v>
      </c>
      <c r="E68" s="6">
        <f t="shared" si="1"/>
        <v>0.29399999999999998</v>
      </c>
    </row>
    <row r="69" spans="2:5" x14ac:dyDescent="0.25">
      <c r="B69" s="2">
        <f t="shared" si="2"/>
        <v>30500</v>
      </c>
      <c r="C69" s="29">
        <v>4847</v>
      </c>
      <c r="D69" s="7">
        <f>MAX(0,C69-'Allg. Parameter'!$B$5)*11.9%</f>
        <v>0</v>
      </c>
      <c r="E69" s="6">
        <f t="shared" si="1"/>
        <v>0.29399999999999998</v>
      </c>
    </row>
    <row r="70" spans="2:5" x14ac:dyDescent="0.25">
      <c r="B70" s="2">
        <f t="shared" si="2"/>
        <v>31000</v>
      </c>
      <c r="C70" s="29">
        <v>4995</v>
      </c>
      <c r="D70" s="7">
        <f>MAX(0,C70-'Allg. Parameter'!$B$5)*11.9%</f>
        <v>0</v>
      </c>
      <c r="E70" s="6">
        <f t="shared" si="1"/>
        <v>0.29599999999999999</v>
      </c>
    </row>
    <row r="71" spans="2:5" x14ac:dyDescent="0.25">
      <c r="B71" s="2">
        <f t="shared" si="2"/>
        <v>31500</v>
      </c>
      <c r="C71" s="29">
        <v>5144</v>
      </c>
      <c r="D71" s="7">
        <f>MAX(0,C71-'Allg. Parameter'!$B$5)*11.9%</f>
        <v>0</v>
      </c>
      <c r="E71" s="6">
        <f t="shared" si="1"/>
        <v>0.29799999999999999</v>
      </c>
    </row>
    <row r="72" spans="2:5" x14ac:dyDescent="0.25">
      <c r="B72" s="2">
        <f t="shared" si="2"/>
        <v>32000</v>
      </c>
      <c r="C72" s="29">
        <v>5295</v>
      </c>
      <c r="D72" s="7">
        <f>MAX(0,C72-'Allg. Parameter'!$B$5)*11.9%</f>
        <v>0</v>
      </c>
      <c r="E72" s="6">
        <f t="shared" si="1"/>
        <v>0.30199999999999999</v>
      </c>
    </row>
    <row r="73" spans="2:5" x14ac:dyDescent="0.25">
      <c r="B73" s="2">
        <f t="shared" si="2"/>
        <v>32500</v>
      </c>
      <c r="C73" s="29">
        <v>5446</v>
      </c>
      <c r="D73" s="7">
        <f>MAX(0,C73-'Allg. Parameter'!$B$5)*11.9%</f>
        <v>0</v>
      </c>
      <c r="E73" s="6">
        <f t="shared" ref="E73:E111" si="3">(C73-C72)/500</f>
        <v>0.30199999999999999</v>
      </c>
    </row>
    <row r="74" spans="2:5" x14ac:dyDescent="0.25">
      <c r="B74" s="2">
        <f t="shared" si="2"/>
        <v>33000</v>
      </c>
      <c r="C74" s="29">
        <v>5598</v>
      </c>
      <c r="D74" s="7">
        <f>MAX(0,C74-'Allg. Parameter'!$B$5)*11.9%</f>
        <v>0</v>
      </c>
      <c r="E74" s="6">
        <f t="shared" si="3"/>
        <v>0.30399999999999999</v>
      </c>
    </row>
    <row r="75" spans="2:5" x14ac:dyDescent="0.25">
      <c r="B75" s="2">
        <f t="shared" si="2"/>
        <v>33500</v>
      </c>
      <c r="C75" s="29">
        <v>5751</v>
      </c>
      <c r="D75" s="7">
        <f>MAX(0,C75-'Allg. Parameter'!$B$5)*11.9%</f>
        <v>0</v>
      </c>
      <c r="E75" s="6">
        <f t="shared" si="3"/>
        <v>0.30599999999999999</v>
      </c>
    </row>
    <row r="76" spans="2:5" x14ac:dyDescent="0.25">
      <c r="B76" s="2">
        <f t="shared" si="2"/>
        <v>34000</v>
      </c>
      <c r="C76" s="29">
        <v>5905</v>
      </c>
      <c r="D76" s="7">
        <f>MAX(0,C76-'Allg. Parameter'!$B$5)*11.9%</f>
        <v>0</v>
      </c>
      <c r="E76" s="6">
        <f t="shared" si="3"/>
        <v>0.308</v>
      </c>
    </row>
    <row r="77" spans="2:5" x14ac:dyDescent="0.25">
      <c r="B77" s="2">
        <f t="shared" si="2"/>
        <v>34500</v>
      </c>
      <c r="C77" s="29">
        <v>6060</v>
      </c>
      <c r="D77" s="7">
        <f>MAX(0,C77-'Allg. Parameter'!$B$5)*11.9%</f>
        <v>0</v>
      </c>
      <c r="E77" s="6">
        <f t="shared" si="3"/>
        <v>0.31</v>
      </c>
    </row>
    <row r="78" spans="2:5" x14ac:dyDescent="0.25">
      <c r="B78" s="2">
        <f t="shared" si="2"/>
        <v>35000</v>
      </c>
      <c r="C78" s="29">
        <v>6216</v>
      </c>
      <c r="D78" s="7">
        <f>MAX(0,C78-'Allg. Parameter'!$B$5)*11.9%</f>
        <v>0</v>
      </c>
      <c r="E78" s="6">
        <f t="shared" si="3"/>
        <v>0.312</v>
      </c>
    </row>
    <row r="79" spans="2:5" x14ac:dyDescent="0.25">
      <c r="B79" s="2">
        <f t="shared" si="2"/>
        <v>35500</v>
      </c>
      <c r="C79" s="29">
        <v>6373</v>
      </c>
      <c r="D79" s="7">
        <f>MAX(0,C79-'Allg. Parameter'!$B$5)*11.9%</f>
        <v>0</v>
      </c>
      <c r="E79" s="6">
        <f t="shared" si="3"/>
        <v>0.314</v>
      </c>
    </row>
    <row r="80" spans="2:5" x14ac:dyDescent="0.25">
      <c r="B80" s="2">
        <f t="shared" si="2"/>
        <v>36000</v>
      </c>
      <c r="C80" s="29">
        <v>6531</v>
      </c>
      <c r="D80" s="7">
        <f>MAX(0,C80-'Allg. Parameter'!$B$5)*11.9%</f>
        <v>0</v>
      </c>
      <c r="E80" s="6">
        <f t="shared" si="3"/>
        <v>0.316</v>
      </c>
    </row>
    <row r="81" spans="2:5" x14ac:dyDescent="0.25">
      <c r="B81" s="2">
        <f t="shared" si="2"/>
        <v>36500</v>
      </c>
      <c r="C81" s="29">
        <v>6690</v>
      </c>
      <c r="D81" s="7">
        <f>MAX(0,C81-'Allg. Parameter'!$B$5)*11.9%</f>
        <v>0</v>
      </c>
      <c r="E81" s="6">
        <f t="shared" si="3"/>
        <v>0.318</v>
      </c>
    </row>
    <row r="82" spans="2:5" x14ac:dyDescent="0.25">
      <c r="B82" s="2">
        <f t="shared" si="2"/>
        <v>37000</v>
      </c>
      <c r="C82" s="29">
        <v>6849</v>
      </c>
      <c r="D82" s="7">
        <f>MAX(0,C82-'Allg. Parameter'!$B$5)*11.9%</f>
        <v>0</v>
      </c>
      <c r="E82" s="6">
        <f t="shared" si="3"/>
        <v>0.318</v>
      </c>
    </row>
    <row r="83" spans="2:5" x14ac:dyDescent="0.25">
      <c r="B83" s="2">
        <f t="shared" si="2"/>
        <v>37500</v>
      </c>
      <c r="C83" s="29">
        <v>7010</v>
      </c>
      <c r="D83" s="7">
        <f>MAX(0,C83-'Allg. Parameter'!$B$5)*11.9%</f>
        <v>0</v>
      </c>
      <c r="E83" s="6">
        <f t="shared" si="3"/>
        <v>0.32200000000000001</v>
      </c>
    </row>
    <row r="84" spans="2:5" x14ac:dyDescent="0.25">
      <c r="B84" s="2">
        <f t="shared" si="2"/>
        <v>38000</v>
      </c>
      <c r="C84" s="29">
        <v>7172</v>
      </c>
      <c r="D84" s="7">
        <f>MAX(0,C84-'Allg. Parameter'!$B$5)*11.9%</f>
        <v>0</v>
      </c>
      <c r="E84" s="6">
        <f t="shared" si="3"/>
        <v>0.32400000000000001</v>
      </c>
    </row>
    <row r="85" spans="2:5" x14ac:dyDescent="0.25">
      <c r="B85" s="2">
        <f t="shared" si="2"/>
        <v>38500</v>
      </c>
      <c r="C85" s="29">
        <v>7335</v>
      </c>
      <c r="D85" s="7">
        <f>MAX(0,C85-'Allg. Parameter'!$B$5)*11.9%</f>
        <v>0</v>
      </c>
      <c r="E85" s="6">
        <f t="shared" si="3"/>
        <v>0.32600000000000001</v>
      </c>
    </row>
    <row r="86" spans="2:5" x14ac:dyDescent="0.25">
      <c r="B86" s="2">
        <f t="shared" si="2"/>
        <v>39000</v>
      </c>
      <c r="C86" s="29">
        <v>7498</v>
      </c>
      <c r="D86" s="7">
        <f>MAX(0,C86-'Allg. Parameter'!$B$5)*11.9%</f>
        <v>0</v>
      </c>
      <c r="E86" s="6">
        <f t="shared" si="3"/>
        <v>0.32600000000000001</v>
      </c>
    </row>
    <row r="87" spans="2:5" x14ac:dyDescent="0.25">
      <c r="B87" s="2">
        <f t="shared" si="2"/>
        <v>39500</v>
      </c>
      <c r="C87" s="29">
        <v>7663</v>
      </c>
      <c r="D87" s="7">
        <f>MAX(0,C87-'Allg. Parameter'!$B$5)*11.9%</f>
        <v>0</v>
      </c>
      <c r="E87" s="6">
        <f t="shared" si="3"/>
        <v>0.33</v>
      </c>
    </row>
    <row r="88" spans="2:5" x14ac:dyDescent="0.25">
      <c r="B88" s="2">
        <f t="shared" si="2"/>
        <v>40000</v>
      </c>
      <c r="C88" s="29">
        <v>7828</v>
      </c>
      <c r="D88" s="7">
        <f>MAX(0,C88-'Allg. Parameter'!$B$5)*11.9%</f>
        <v>0</v>
      </c>
      <c r="E88" s="6">
        <f t="shared" si="3"/>
        <v>0.33</v>
      </c>
    </row>
    <row r="89" spans="2:5" x14ac:dyDescent="0.25">
      <c r="B89" s="2">
        <f t="shared" si="2"/>
        <v>40500</v>
      </c>
      <c r="C89" s="29">
        <v>7995</v>
      </c>
      <c r="D89" s="7">
        <f>MAX(0,C89-'Allg. Parameter'!$B$5)*11.9%</f>
        <v>0</v>
      </c>
      <c r="E89" s="6">
        <f t="shared" si="3"/>
        <v>0.33400000000000002</v>
      </c>
    </row>
    <row r="90" spans="2:5" x14ac:dyDescent="0.25">
      <c r="B90" s="2">
        <f t="shared" si="2"/>
        <v>41000</v>
      </c>
      <c r="C90" s="29">
        <v>8163</v>
      </c>
      <c r="D90" s="7">
        <f>MAX(0,C90-'Allg. Parameter'!$B$5)*11.9%</f>
        <v>0</v>
      </c>
      <c r="E90" s="6">
        <f t="shared" si="3"/>
        <v>0.33600000000000002</v>
      </c>
    </row>
    <row r="91" spans="2:5" x14ac:dyDescent="0.25">
      <c r="B91" s="2">
        <f t="shared" si="2"/>
        <v>41500</v>
      </c>
      <c r="C91" s="29">
        <v>8331</v>
      </c>
      <c r="D91" s="7">
        <f>MAX(0,C91-'Allg. Parameter'!$B$5)*11.9%</f>
        <v>0</v>
      </c>
      <c r="E91" s="6">
        <f t="shared" si="3"/>
        <v>0.33600000000000002</v>
      </c>
    </row>
    <row r="92" spans="2:5" x14ac:dyDescent="0.25">
      <c r="B92" s="2">
        <f t="shared" si="2"/>
        <v>42000</v>
      </c>
      <c r="C92" s="29">
        <v>8500</v>
      </c>
      <c r="D92" s="7">
        <f>MAX(0,C92-'Allg. Parameter'!$B$5)*11.9%</f>
        <v>0</v>
      </c>
      <c r="E92" s="6">
        <f t="shared" si="3"/>
        <v>0.33800000000000002</v>
      </c>
    </row>
    <row r="93" spans="2:5" x14ac:dyDescent="0.25">
      <c r="B93" s="2">
        <f t="shared" si="2"/>
        <v>42500</v>
      </c>
      <c r="C93" s="29">
        <v>8671</v>
      </c>
      <c r="D93" s="7">
        <f>MAX(0,C93-'Allg. Parameter'!$B$5)*11.9%</f>
        <v>0</v>
      </c>
      <c r="E93" s="6">
        <f t="shared" si="3"/>
        <v>0.34200000000000003</v>
      </c>
    </row>
    <row r="94" spans="2:5" x14ac:dyDescent="0.25">
      <c r="B94" s="2">
        <f t="shared" si="2"/>
        <v>43000</v>
      </c>
      <c r="C94" s="29">
        <v>8842</v>
      </c>
      <c r="D94" s="7">
        <f>MAX(0,C94-'Allg. Parameter'!$B$5)*11.9%</f>
        <v>0</v>
      </c>
      <c r="E94" s="6">
        <f t="shared" si="3"/>
        <v>0.34200000000000003</v>
      </c>
    </row>
    <row r="95" spans="2:5" x14ac:dyDescent="0.25">
      <c r="B95" s="2">
        <f t="shared" si="2"/>
        <v>43500</v>
      </c>
      <c r="C95" s="29">
        <v>9015</v>
      </c>
      <c r="D95" s="7">
        <f>MAX(0,C95-'Allg. Parameter'!$B$5)*11.9%</f>
        <v>0</v>
      </c>
      <c r="E95" s="6">
        <f t="shared" si="3"/>
        <v>0.34599999999999997</v>
      </c>
    </row>
    <row r="96" spans="2:5" x14ac:dyDescent="0.25">
      <c r="B96" s="2">
        <f t="shared" si="2"/>
        <v>44000</v>
      </c>
      <c r="C96" s="29">
        <v>9188</v>
      </c>
      <c r="D96" s="7">
        <f>MAX(0,C96-'Allg. Parameter'!$B$5)*11.9%</f>
        <v>0</v>
      </c>
      <c r="E96" s="6">
        <f t="shared" si="3"/>
        <v>0.34599999999999997</v>
      </c>
    </row>
    <row r="97" spans="2:5" x14ac:dyDescent="0.25">
      <c r="B97" s="2">
        <f t="shared" ref="B97:B160" si="4">B96+500</f>
        <v>44500</v>
      </c>
      <c r="C97" s="29">
        <v>9362</v>
      </c>
      <c r="D97" s="7">
        <f>MAX(0,C97-'Allg. Parameter'!$B$5)*11.9%</f>
        <v>0</v>
      </c>
      <c r="E97" s="6">
        <f t="shared" si="3"/>
        <v>0.34799999999999998</v>
      </c>
    </row>
    <row r="98" spans="2:5" x14ac:dyDescent="0.25">
      <c r="B98" s="2">
        <f t="shared" si="4"/>
        <v>45000</v>
      </c>
      <c r="C98" s="29">
        <v>9537</v>
      </c>
      <c r="D98" s="7">
        <f>MAX(0,C98-'Allg. Parameter'!$B$5)*11.9%</f>
        <v>0</v>
      </c>
      <c r="E98" s="6">
        <f t="shared" si="3"/>
        <v>0.35</v>
      </c>
    </row>
    <row r="99" spans="2:5" x14ac:dyDescent="0.25">
      <c r="B99" s="2">
        <f t="shared" si="4"/>
        <v>45500</v>
      </c>
      <c r="C99" s="29">
        <v>9714</v>
      </c>
      <c r="D99" s="7">
        <f>MAX(0,C99-'Allg. Parameter'!$B$5)*11.9%</f>
        <v>0</v>
      </c>
      <c r="E99" s="6">
        <f t="shared" si="3"/>
        <v>0.35399999999999998</v>
      </c>
    </row>
    <row r="100" spans="2:5" x14ac:dyDescent="0.25">
      <c r="B100" s="2">
        <f t="shared" si="4"/>
        <v>46000</v>
      </c>
      <c r="C100" s="29">
        <v>9891</v>
      </c>
      <c r="D100" s="7">
        <f>MAX(0,C100-'Allg. Parameter'!$B$5)*11.9%</f>
        <v>0</v>
      </c>
      <c r="E100" s="6">
        <f t="shared" si="3"/>
        <v>0.35399999999999998</v>
      </c>
    </row>
    <row r="101" spans="2:5" x14ac:dyDescent="0.25">
      <c r="B101" s="2">
        <f t="shared" si="4"/>
        <v>46500</v>
      </c>
      <c r="C101" s="29">
        <v>10069</v>
      </c>
      <c r="D101" s="7">
        <f>MAX(0,C101-'Allg. Parameter'!$B$5)*11.9%</f>
        <v>0</v>
      </c>
      <c r="E101" s="6">
        <f t="shared" si="3"/>
        <v>0.35599999999999998</v>
      </c>
    </row>
    <row r="102" spans="2:5" x14ac:dyDescent="0.25">
      <c r="B102" s="2">
        <f t="shared" si="4"/>
        <v>47000</v>
      </c>
      <c r="C102" s="29">
        <v>10248</v>
      </c>
      <c r="D102" s="7">
        <f>MAX(0,C102-'Allg. Parameter'!$B$5)*11.9%</f>
        <v>0</v>
      </c>
      <c r="E102" s="6">
        <f t="shared" si="3"/>
        <v>0.35799999999999998</v>
      </c>
    </row>
    <row r="103" spans="2:5" x14ac:dyDescent="0.25">
      <c r="B103" s="2">
        <f t="shared" si="4"/>
        <v>47500</v>
      </c>
      <c r="C103" s="29">
        <v>10428</v>
      </c>
      <c r="D103" s="7">
        <f>MAX(0,C103-'Allg. Parameter'!$B$5)*11.9%</f>
        <v>0</v>
      </c>
      <c r="E103" s="6">
        <f t="shared" si="3"/>
        <v>0.36</v>
      </c>
    </row>
    <row r="104" spans="2:5" x14ac:dyDescent="0.25">
      <c r="B104" s="2">
        <f t="shared" si="4"/>
        <v>48000</v>
      </c>
      <c r="C104" s="29">
        <v>10609</v>
      </c>
      <c r="D104" s="7">
        <f>MAX(0,C104-'Allg. Parameter'!$B$5)*11.9%</f>
        <v>0</v>
      </c>
      <c r="E104" s="6">
        <f t="shared" si="3"/>
        <v>0.36199999999999999</v>
      </c>
    </row>
    <row r="105" spans="2:5" x14ac:dyDescent="0.25">
      <c r="B105" s="2">
        <f t="shared" si="4"/>
        <v>48500</v>
      </c>
      <c r="C105" s="29">
        <v>10791</v>
      </c>
      <c r="D105" s="7">
        <f>MAX(0,C105-'Allg. Parameter'!$B$5)*11.9%</f>
        <v>0</v>
      </c>
      <c r="E105" s="6">
        <f t="shared" si="3"/>
        <v>0.36399999999999999</v>
      </c>
    </row>
    <row r="106" spans="2:5" x14ac:dyDescent="0.25">
      <c r="B106" s="2">
        <f t="shared" si="4"/>
        <v>49000</v>
      </c>
      <c r="C106" s="29">
        <v>10974</v>
      </c>
      <c r="D106" s="7">
        <f>MAX(0,C106-'Allg. Parameter'!$B$5)*11.9%</f>
        <v>0</v>
      </c>
      <c r="E106" s="6">
        <f t="shared" si="3"/>
        <v>0.36599999999999999</v>
      </c>
    </row>
    <row r="107" spans="2:5" x14ac:dyDescent="0.25">
      <c r="B107" s="2">
        <f t="shared" si="4"/>
        <v>49500</v>
      </c>
      <c r="C107" s="29">
        <v>11158</v>
      </c>
      <c r="D107" s="7">
        <f>MAX(0,C107-'Allg. Parameter'!$B$5)*11.9%</f>
        <v>0</v>
      </c>
      <c r="E107" s="6">
        <f t="shared" si="3"/>
        <v>0.36799999999999999</v>
      </c>
    </row>
    <row r="108" spans="2:5" x14ac:dyDescent="0.25">
      <c r="B108" s="2">
        <f t="shared" si="4"/>
        <v>50000</v>
      </c>
      <c r="C108" s="29">
        <v>11343</v>
      </c>
      <c r="D108" s="7">
        <f>MAX(0,C108-'Allg. Parameter'!$B$5)*11.9%</f>
        <v>0</v>
      </c>
      <c r="E108" s="6">
        <f t="shared" si="3"/>
        <v>0.37</v>
      </c>
    </row>
    <row r="109" spans="2:5" x14ac:dyDescent="0.25">
      <c r="B109" s="2">
        <f t="shared" si="4"/>
        <v>50500</v>
      </c>
      <c r="C109" s="29">
        <v>11528</v>
      </c>
      <c r="D109" s="7">
        <f>MAX(0,C109-'Allg. Parameter'!$B$5)*11.9%</f>
        <v>0</v>
      </c>
      <c r="E109" s="6">
        <f t="shared" si="3"/>
        <v>0.37</v>
      </c>
    </row>
    <row r="110" spans="2:5" x14ac:dyDescent="0.25">
      <c r="B110" s="2">
        <f t="shared" si="4"/>
        <v>51000</v>
      </c>
      <c r="C110" s="29">
        <v>11715</v>
      </c>
      <c r="D110" s="7">
        <f>MAX(0,C110-'Allg. Parameter'!$B$5)*11.9%</f>
        <v>0</v>
      </c>
      <c r="E110" s="6">
        <f t="shared" si="3"/>
        <v>0.374</v>
      </c>
    </row>
    <row r="111" spans="2:5" x14ac:dyDescent="0.25">
      <c r="B111" s="2">
        <f t="shared" si="4"/>
        <v>51500</v>
      </c>
      <c r="C111" s="29">
        <v>11903</v>
      </c>
      <c r="D111" s="7">
        <f>MAX(0,C111-'Allg. Parameter'!$B$5)*11.9%</f>
        <v>0</v>
      </c>
      <c r="E111" s="6">
        <f t="shared" si="3"/>
        <v>0.376</v>
      </c>
    </row>
    <row r="112" spans="2:5" x14ac:dyDescent="0.25">
      <c r="B112" s="2">
        <f t="shared" si="4"/>
        <v>52000</v>
      </c>
      <c r="C112" s="29">
        <v>12092</v>
      </c>
      <c r="D112" s="7">
        <f>MAX(0,C112-'Allg. Parameter'!$B$5)*11.9%</f>
        <v>0</v>
      </c>
      <c r="E112" s="6">
        <f>(C112-C111)/500</f>
        <v>0.378</v>
      </c>
    </row>
    <row r="113" spans="2:5" x14ac:dyDescent="0.25">
      <c r="B113" s="2">
        <f t="shared" si="4"/>
        <v>52500</v>
      </c>
      <c r="C113" s="29">
        <v>12281</v>
      </c>
      <c r="D113" s="7">
        <f>MAX(0,C113-'Allg. Parameter'!$B$5)*11.9%</f>
        <v>0</v>
      </c>
      <c r="E113" s="6">
        <f t="shared" ref="E113:E176" si="5">(C113-C112)/500</f>
        <v>0.378</v>
      </c>
    </row>
    <row r="114" spans="2:5" x14ac:dyDescent="0.25">
      <c r="B114" s="2">
        <f t="shared" si="4"/>
        <v>53000</v>
      </c>
      <c r="C114" s="29">
        <v>12472</v>
      </c>
      <c r="D114" s="7">
        <f>MAX(0,C114-'Allg. Parameter'!$B$5)*11.9%</f>
        <v>0</v>
      </c>
      <c r="E114" s="6">
        <f t="shared" si="5"/>
        <v>0.38200000000000001</v>
      </c>
    </row>
    <row r="115" spans="2:5" x14ac:dyDescent="0.25">
      <c r="B115" s="2">
        <f t="shared" si="4"/>
        <v>53500</v>
      </c>
      <c r="C115" s="29">
        <v>12663</v>
      </c>
      <c r="D115" s="7">
        <f>MAX(0,C115-'Allg. Parameter'!$B$5)*11.9%</f>
        <v>0</v>
      </c>
      <c r="E115" s="6">
        <f t="shared" si="5"/>
        <v>0.38200000000000001</v>
      </c>
    </row>
    <row r="116" spans="2:5" x14ac:dyDescent="0.25">
      <c r="B116" s="2">
        <f t="shared" si="4"/>
        <v>54000</v>
      </c>
      <c r="C116" s="29">
        <v>12856</v>
      </c>
      <c r="D116" s="7">
        <f>MAX(0,C116-'Allg. Parameter'!$B$5)*11.9%</f>
        <v>0</v>
      </c>
      <c r="E116" s="6">
        <f t="shared" si="5"/>
        <v>0.38600000000000001</v>
      </c>
    </row>
    <row r="117" spans="2:5" x14ac:dyDescent="0.25">
      <c r="B117" s="2">
        <f t="shared" si="4"/>
        <v>54500</v>
      </c>
      <c r="C117" s="29">
        <v>13050</v>
      </c>
      <c r="D117" s="7">
        <f>MAX(0,C117-'Allg. Parameter'!$B$5)*11.9%</f>
        <v>0</v>
      </c>
      <c r="E117" s="6">
        <f t="shared" si="5"/>
        <v>0.38800000000000001</v>
      </c>
    </row>
    <row r="118" spans="2:5" x14ac:dyDescent="0.25">
      <c r="B118" s="2">
        <f t="shared" si="4"/>
        <v>55000</v>
      </c>
      <c r="C118" s="29">
        <v>13244</v>
      </c>
      <c r="D118" s="7">
        <f>MAX(0,C118-'Allg. Parameter'!$B$5)*11.9%</f>
        <v>0</v>
      </c>
      <c r="E118" s="6">
        <f t="shared" si="5"/>
        <v>0.38800000000000001</v>
      </c>
    </row>
    <row r="119" spans="2:5" x14ac:dyDescent="0.25">
      <c r="B119" s="2">
        <f t="shared" si="4"/>
        <v>55500</v>
      </c>
      <c r="C119" s="29">
        <v>13439</v>
      </c>
      <c r="D119" s="7">
        <f>MAX(0,C119-'Allg. Parameter'!$B$5)*11.9%</f>
        <v>0</v>
      </c>
      <c r="E119" s="6">
        <f t="shared" si="5"/>
        <v>0.39</v>
      </c>
    </row>
    <row r="120" spans="2:5" x14ac:dyDescent="0.25">
      <c r="B120" s="2">
        <f t="shared" si="4"/>
        <v>56000</v>
      </c>
      <c r="C120" s="29">
        <v>13636</v>
      </c>
      <c r="D120" s="7">
        <f>MAX(0,C120-'Allg. Parameter'!$B$5)*11.9%</f>
        <v>0</v>
      </c>
      <c r="E120" s="6">
        <f t="shared" si="5"/>
        <v>0.39400000000000002</v>
      </c>
    </row>
    <row r="121" spans="2:5" x14ac:dyDescent="0.25">
      <c r="B121" s="2">
        <f t="shared" si="4"/>
        <v>56500</v>
      </c>
      <c r="C121" s="29">
        <v>13833</v>
      </c>
      <c r="D121" s="7">
        <f>MAX(0,C121-'Allg. Parameter'!$B$5)*11.9%</f>
        <v>0</v>
      </c>
      <c r="E121" s="6">
        <f t="shared" si="5"/>
        <v>0.39400000000000002</v>
      </c>
    </row>
    <row r="122" spans="2:5" x14ac:dyDescent="0.25">
      <c r="B122" s="2">
        <f t="shared" si="4"/>
        <v>57000</v>
      </c>
      <c r="C122" s="29">
        <v>14032</v>
      </c>
      <c r="D122" s="7">
        <f>MAX(0,C122-'Allg. Parameter'!$B$5)*11.9%</f>
        <v>0</v>
      </c>
      <c r="E122" s="6">
        <f t="shared" si="5"/>
        <v>0.39800000000000002</v>
      </c>
    </row>
    <row r="123" spans="2:5" x14ac:dyDescent="0.25">
      <c r="B123" s="2">
        <f t="shared" si="4"/>
        <v>57500</v>
      </c>
      <c r="C123" s="29">
        <v>14231</v>
      </c>
      <c r="D123" s="7">
        <f>MAX(0,C123-'Allg. Parameter'!$B$5)*11.9%</f>
        <v>0</v>
      </c>
      <c r="E123" s="6">
        <f t="shared" si="5"/>
        <v>0.39800000000000002</v>
      </c>
    </row>
    <row r="124" spans="2:5" x14ac:dyDescent="0.25">
      <c r="B124" s="2">
        <f t="shared" si="4"/>
        <v>58000</v>
      </c>
      <c r="C124" s="29">
        <v>14431</v>
      </c>
      <c r="D124" s="7">
        <f>MAX(0,C124-'Allg. Parameter'!$B$5)*11.9%</f>
        <v>0</v>
      </c>
      <c r="E124" s="6">
        <f t="shared" si="5"/>
        <v>0.4</v>
      </c>
    </row>
    <row r="125" spans="2:5" x14ac:dyDescent="0.25">
      <c r="B125" s="2">
        <f t="shared" si="4"/>
        <v>58500</v>
      </c>
      <c r="C125" s="29">
        <v>14632</v>
      </c>
      <c r="D125" s="7">
        <f>MAX(0,C125-'Allg. Parameter'!$B$5)*11.9%</f>
        <v>0</v>
      </c>
      <c r="E125" s="6">
        <f t="shared" si="5"/>
        <v>0.40200000000000002</v>
      </c>
    </row>
    <row r="126" spans="2:5" x14ac:dyDescent="0.25">
      <c r="B126" s="2">
        <f t="shared" si="4"/>
        <v>59000</v>
      </c>
      <c r="C126" s="29">
        <v>14835</v>
      </c>
      <c r="D126" s="7">
        <f>MAX(0,C126-'Allg. Parameter'!$B$5)*11.9%</f>
        <v>0</v>
      </c>
      <c r="E126" s="6">
        <f t="shared" si="5"/>
        <v>0.40600000000000003</v>
      </c>
    </row>
    <row r="127" spans="2:5" x14ac:dyDescent="0.25">
      <c r="B127" s="2">
        <f t="shared" si="4"/>
        <v>59500</v>
      </c>
      <c r="C127" s="29">
        <v>15038</v>
      </c>
      <c r="D127" s="7">
        <f>MAX(0,C127-'Allg. Parameter'!$B$5)*11.9%</f>
        <v>0</v>
      </c>
      <c r="E127" s="6">
        <f t="shared" si="5"/>
        <v>0.40600000000000003</v>
      </c>
    </row>
    <row r="128" spans="2:5" x14ac:dyDescent="0.25">
      <c r="B128" s="2">
        <f t="shared" si="4"/>
        <v>60000</v>
      </c>
      <c r="C128" s="29">
        <v>15242</v>
      </c>
      <c r="D128" s="7">
        <f>MAX(0,C128-'Allg. Parameter'!$B$5)*11.9%</f>
        <v>0</v>
      </c>
      <c r="E128" s="6">
        <f t="shared" si="5"/>
        <v>0.40799999999999997</v>
      </c>
    </row>
    <row r="129" spans="2:5" x14ac:dyDescent="0.25">
      <c r="B129" s="2">
        <f t="shared" si="4"/>
        <v>60500</v>
      </c>
      <c r="C129" s="29">
        <v>15447</v>
      </c>
      <c r="D129" s="7">
        <f>MAX(0,C129-'Allg. Parameter'!$B$5)*11.9%</f>
        <v>0</v>
      </c>
      <c r="E129" s="6">
        <f t="shared" si="5"/>
        <v>0.41</v>
      </c>
    </row>
    <row r="130" spans="2:5" x14ac:dyDescent="0.25">
      <c r="B130" s="2">
        <f t="shared" si="4"/>
        <v>61000</v>
      </c>
      <c r="C130" s="29">
        <v>15653</v>
      </c>
      <c r="D130" s="7">
        <f>MAX(0,C130-'Allg. Parameter'!$B$5)*11.9%</f>
        <v>0</v>
      </c>
      <c r="E130" s="6">
        <f t="shared" si="5"/>
        <v>0.41199999999999998</v>
      </c>
    </row>
    <row r="131" spans="2:5" x14ac:dyDescent="0.25">
      <c r="B131" s="2">
        <f t="shared" si="4"/>
        <v>61500</v>
      </c>
      <c r="C131" s="29">
        <v>15860</v>
      </c>
      <c r="D131" s="7">
        <f>MAX(0,C131-'Allg. Parameter'!$B$5)*11.9%</f>
        <v>0</v>
      </c>
      <c r="E131" s="6">
        <f t="shared" si="5"/>
        <v>0.41399999999999998</v>
      </c>
    </row>
    <row r="132" spans="2:5" x14ac:dyDescent="0.25">
      <c r="B132" s="2">
        <f t="shared" si="4"/>
        <v>62000</v>
      </c>
      <c r="C132" s="29">
        <v>16068</v>
      </c>
      <c r="D132" s="7">
        <f>MAX(0,C132-'Allg. Parameter'!$B$5)*11.9%</f>
        <v>0</v>
      </c>
      <c r="E132" s="6">
        <f t="shared" si="5"/>
        <v>0.41599999999999998</v>
      </c>
    </row>
    <row r="133" spans="2:5" x14ac:dyDescent="0.25">
      <c r="B133" s="2">
        <f t="shared" si="4"/>
        <v>62500</v>
      </c>
      <c r="C133" s="29">
        <v>16277</v>
      </c>
      <c r="D133" s="7">
        <f>MAX(0,C133-'Allg. Parameter'!$B$5)*11.9%</f>
        <v>0</v>
      </c>
      <c r="E133" s="6">
        <f t="shared" si="5"/>
        <v>0.41799999999999998</v>
      </c>
    </row>
    <row r="134" spans="2:5" x14ac:dyDescent="0.25">
      <c r="B134" s="2">
        <f t="shared" si="4"/>
        <v>63000</v>
      </c>
      <c r="C134" s="7">
        <f t="shared" ref="C134:C142" si="6">500*42%+C133</f>
        <v>16487</v>
      </c>
      <c r="D134" s="7">
        <f>MAX(0,C134-'Allg. Parameter'!$B$5)*11.9%</f>
        <v>0</v>
      </c>
      <c r="E134" s="6">
        <f t="shared" si="5"/>
        <v>0.42</v>
      </c>
    </row>
    <row r="135" spans="2:5" x14ac:dyDescent="0.25">
      <c r="B135" s="2">
        <f t="shared" si="4"/>
        <v>63500</v>
      </c>
      <c r="C135" s="7">
        <f t="shared" si="6"/>
        <v>16697</v>
      </c>
      <c r="D135" s="7">
        <f>MAX(0,C135-'Allg. Parameter'!$B$5)*11.9%</f>
        <v>0</v>
      </c>
      <c r="E135" s="6">
        <f t="shared" si="5"/>
        <v>0.42</v>
      </c>
    </row>
    <row r="136" spans="2:5" x14ac:dyDescent="0.25">
      <c r="B136" s="2">
        <f t="shared" si="4"/>
        <v>64000</v>
      </c>
      <c r="C136" s="7">
        <f t="shared" si="6"/>
        <v>16907</v>
      </c>
      <c r="D136" s="7">
        <f>MAX(0,C136-'Allg. Parameter'!$B$5)*11.9%</f>
        <v>0</v>
      </c>
      <c r="E136" s="6">
        <f t="shared" si="5"/>
        <v>0.42</v>
      </c>
    </row>
    <row r="137" spans="2:5" x14ac:dyDescent="0.25">
      <c r="B137" s="2">
        <f t="shared" si="4"/>
        <v>64500</v>
      </c>
      <c r="C137" s="7">
        <f t="shared" si="6"/>
        <v>17117</v>
      </c>
      <c r="D137" s="7">
        <f>MAX(0,C137-'Allg. Parameter'!$B$5)*11.9%</f>
        <v>0</v>
      </c>
      <c r="E137" s="6">
        <f t="shared" si="5"/>
        <v>0.42</v>
      </c>
    </row>
    <row r="138" spans="2:5" x14ac:dyDescent="0.25">
      <c r="B138" s="2">
        <f t="shared" si="4"/>
        <v>65000</v>
      </c>
      <c r="C138" s="7">
        <f t="shared" si="6"/>
        <v>17327</v>
      </c>
      <c r="D138" s="7">
        <f>MAX(0,C138-'Allg. Parameter'!$B$5)*11.9%</f>
        <v>0</v>
      </c>
      <c r="E138" s="6">
        <f t="shared" si="5"/>
        <v>0.42</v>
      </c>
    </row>
    <row r="139" spans="2:5" x14ac:dyDescent="0.25">
      <c r="B139" s="2">
        <f t="shared" si="4"/>
        <v>65500</v>
      </c>
      <c r="C139" s="7">
        <f t="shared" si="6"/>
        <v>17537</v>
      </c>
      <c r="D139" s="7">
        <f>MAX(0,C139-'Allg. Parameter'!$B$5)*11.9%</f>
        <v>0</v>
      </c>
      <c r="E139" s="6">
        <f t="shared" si="5"/>
        <v>0.42</v>
      </c>
    </row>
    <row r="140" spans="2:5" x14ac:dyDescent="0.25">
      <c r="B140" s="2">
        <f t="shared" si="4"/>
        <v>66000</v>
      </c>
      <c r="C140" s="7">
        <f t="shared" si="6"/>
        <v>17747</v>
      </c>
      <c r="D140" s="7">
        <f>MAX(0,C140-'Allg. Parameter'!$B$5)*11.9%</f>
        <v>24.276000000000003</v>
      </c>
      <c r="E140" s="6">
        <f t="shared" si="5"/>
        <v>0.42</v>
      </c>
    </row>
    <row r="141" spans="2:5" x14ac:dyDescent="0.25">
      <c r="B141" s="2">
        <f t="shared" si="4"/>
        <v>66500</v>
      </c>
      <c r="C141" s="7">
        <f t="shared" si="6"/>
        <v>17957</v>
      </c>
      <c r="D141" s="7">
        <f>MAX(0,C141-'Allg. Parameter'!$B$5)*11.9%</f>
        <v>49.266000000000005</v>
      </c>
      <c r="E141" s="6">
        <f t="shared" si="5"/>
        <v>0.42</v>
      </c>
    </row>
    <row r="142" spans="2:5" x14ac:dyDescent="0.25">
      <c r="B142" s="2">
        <f t="shared" si="4"/>
        <v>67000</v>
      </c>
      <c r="C142" s="7">
        <f t="shared" si="6"/>
        <v>18167</v>
      </c>
      <c r="D142" s="7">
        <f>MAX(0,C142-'Allg. Parameter'!$B$5)*11.9%</f>
        <v>74.256</v>
      </c>
      <c r="E142" s="6">
        <f t="shared" si="5"/>
        <v>0.42</v>
      </c>
    </row>
    <row r="143" spans="2:5" x14ac:dyDescent="0.25">
      <c r="B143" s="2">
        <f t="shared" si="4"/>
        <v>67500</v>
      </c>
      <c r="C143" s="7">
        <f t="shared" ref="C143:C148" si="7">500*42%+C142</f>
        <v>18377</v>
      </c>
      <c r="D143" s="7">
        <f>MAX(0,C143-'Allg. Parameter'!$B$5)*11.9%</f>
        <v>99.246000000000009</v>
      </c>
      <c r="E143" s="6">
        <f t="shared" si="5"/>
        <v>0.42</v>
      </c>
    </row>
    <row r="144" spans="2:5" x14ac:dyDescent="0.25">
      <c r="B144" s="2">
        <f t="shared" si="4"/>
        <v>68000</v>
      </c>
      <c r="C144" s="7">
        <f t="shared" si="7"/>
        <v>18587</v>
      </c>
      <c r="D144" s="7">
        <f>MAX(0,C144-'Allg. Parameter'!$B$5)*11.9%</f>
        <v>124.236</v>
      </c>
      <c r="E144" s="6">
        <f t="shared" si="5"/>
        <v>0.42</v>
      </c>
    </row>
    <row r="145" spans="2:5" x14ac:dyDescent="0.25">
      <c r="B145" s="2">
        <f t="shared" si="4"/>
        <v>68500</v>
      </c>
      <c r="C145" s="7">
        <f t="shared" si="7"/>
        <v>18797</v>
      </c>
      <c r="D145" s="7">
        <f>MAX(0,C145-'Allg. Parameter'!$B$5)*11.9%</f>
        <v>149.226</v>
      </c>
      <c r="E145" s="6">
        <f t="shared" si="5"/>
        <v>0.42</v>
      </c>
    </row>
    <row r="146" spans="2:5" x14ac:dyDescent="0.25">
      <c r="B146" s="2">
        <f t="shared" si="4"/>
        <v>69000</v>
      </c>
      <c r="C146" s="7">
        <f t="shared" si="7"/>
        <v>19007</v>
      </c>
      <c r="D146" s="7">
        <f>MAX(0,C146-'Allg. Parameter'!$B$5)*11.9%</f>
        <v>174.21600000000001</v>
      </c>
      <c r="E146" s="6">
        <f t="shared" si="5"/>
        <v>0.42</v>
      </c>
    </row>
    <row r="147" spans="2:5" x14ac:dyDescent="0.25">
      <c r="B147" s="2">
        <f t="shared" si="4"/>
        <v>69500</v>
      </c>
      <c r="C147" s="7">
        <f t="shared" si="7"/>
        <v>19217</v>
      </c>
      <c r="D147" s="7">
        <f>MAX(0,C147-'Allg. Parameter'!$B$5)*11.9%</f>
        <v>199.20600000000002</v>
      </c>
      <c r="E147" s="6">
        <f t="shared" si="5"/>
        <v>0.42</v>
      </c>
    </row>
    <row r="148" spans="2:5" x14ac:dyDescent="0.25">
      <c r="B148" s="2">
        <f t="shared" si="4"/>
        <v>70000</v>
      </c>
      <c r="C148" s="7">
        <f t="shared" si="7"/>
        <v>19427</v>
      </c>
      <c r="D148" s="7">
        <f>MAX(0,C148-'Allg. Parameter'!$B$5)*11.9%</f>
        <v>224.19600000000003</v>
      </c>
      <c r="E148" s="6">
        <f t="shared" si="5"/>
        <v>0.42</v>
      </c>
    </row>
    <row r="149" spans="2:5" x14ac:dyDescent="0.25">
      <c r="B149" s="2">
        <f t="shared" si="4"/>
        <v>70500</v>
      </c>
      <c r="C149" s="7">
        <f t="shared" ref="C149:C158" si="8">500*42%+C148</f>
        <v>19637</v>
      </c>
      <c r="D149" s="7">
        <f>MAX(0,C149-'Allg. Parameter'!$B$5)*11.9%</f>
        <v>249.18600000000001</v>
      </c>
      <c r="E149" s="6">
        <f t="shared" si="5"/>
        <v>0.42</v>
      </c>
    </row>
    <row r="150" spans="2:5" x14ac:dyDescent="0.25">
      <c r="B150" s="2">
        <f t="shared" si="4"/>
        <v>71000</v>
      </c>
      <c r="C150" s="7">
        <f t="shared" si="8"/>
        <v>19847</v>
      </c>
      <c r="D150" s="7">
        <f>MAX(0,C150-'Allg. Parameter'!$B$5)*11.9%</f>
        <v>274.17600000000004</v>
      </c>
      <c r="E150" s="6">
        <f t="shared" si="5"/>
        <v>0.42</v>
      </c>
    </row>
    <row r="151" spans="2:5" x14ac:dyDescent="0.25">
      <c r="B151" s="2">
        <f t="shared" si="4"/>
        <v>71500</v>
      </c>
      <c r="C151" s="7">
        <f t="shared" si="8"/>
        <v>20057</v>
      </c>
      <c r="D151" s="7">
        <f>MAX(0,C151-'Allg. Parameter'!$B$5)*11.9%</f>
        <v>299.166</v>
      </c>
      <c r="E151" s="6">
        <f t="shared" si="5"/>
        <v>0.42</v>
      </c>
    </row>
    <row r="152" spans="2:5" x14ac:dyDescent="0.25">
      <c r="B152" s="2">
        <f t="shared" si="4"/>
        <v>72000</v>
      </c>
      <c r="C152" s="7">
        <f t="shared" si="8"/>
        <v>20267</v>
      </c>
      <c r="D152" s="7">
        <f>MAX(0,C152-'Allg. Parameter'!$B$5)*11.9%</f>
        <v>324.15600000000001</v>
      </c>
      <c r="E152" s="6">
        <f t="shared" si="5"/>
        <v>0.42</v>
      </c>
    </row>
    <row r="153" spans="2:5" x14ac:dyDescent="0.25">
      <c r="B153" s="2">
        <f t="shared" si="4"/>
        <v>72500</v>
      </c>
      <c r="C153" s="7">
        <f t="shared" si="8"/>
        <v>20477</v>
      </c>
      <c r="D153" s="7">
        <f>MAX(0,C153-'Allg. Parameter'!$B$5)*11.9%</f>
        <v>349.14600000000002</v>
      </c>
      <c r="E153" s="6">
        <f t="shared" si="5"/>
        <v>0.42</v>
      </c>
    </row>
    <row r="154" spans="2:5" x14ac:dyDescent="0.25">
      <c r="B154" s="2">
        <f t="shared" si="4"/>
        <v>73000</v>
      </c>
      <c r="C154" s="7">
        <f t="shared" si="8"/>
        <v>20687</v>
      </c>
      <c r="D154" s="7">
        <f>MAX(0,C154-'Allg. Parameter'!$B$5)*11.9%</f>
        <v>374.13600000000002</v>
      </c>
      <c r="E154" s="6">
        <f t="shared" si="5"/>
        <v>0.42</v>
      </c>
    </row>
    <row r="155" spans="2:5" x14ac:dyDescent="0.25">
      <c r="B155" s="2">
        <f t="shared" si="4"/>
        <v>73500</v>
      </c>
      <c r="C155" s="7">
        <f t="shared" si="8"/>
        <v>20897</v>
      </c>
      <c r="D155" s="7">
        <f>MAX(0,C155-'Allg. Parameter'!$B$5)*11.9%</f>
        <v>399.12600000000003</v>
      </c>
      <c r="E155" s="6">
        <f t="shared" si="5"/>
        <v>0.42</v>
      </c>
    </row>
    <row r="156" spans="2:5" x14ac:dyDescent="0.25">
      <c r="B156" s="2">
        <f t="shared" si="4"/>
        <v>74000</v>
      </c>
      <c r="C156" s="7">
        <f t="shared" si="8"/>
        <v>21107</v>
      </c>
      <c r="D156" s="7">
        <f>MAX(0,C156-'Allg. Parameter'!$B$5)*11.9%</f>
        <v>424.11600000000004</v>
      </c>
      <c r="E156" s="6">
        <f t="shared" si="5"/>
        <v>0.42</v>
      </c>
    </row>
    <row r="157" spans="2:5" x14ac:dyDescent="0.25">
      <c r="B157" s="2">
        <f t="shared" si="4"/>
        <v>74500</v>
      </c>
      <c r="C157" s="7">
        <f t="shared" si="8"/>
        <v>21317</v>
      </c>
      <c r="D157" s="7">
        <f>MAX(0,C157-'Allg. Parameter'!$B$5)*11.9%</f>
        <v>449.10600000000005</v>
      </c>
      <c r="E157" s="6">
        <f t="shared" si="5"/>
        <v>0.42</v>
      </c>
    </row>
    <row r="158" spans="2:5" x14ac:dyDescent="0.25">
      <c r="B158" s="2">
        <f t="shared" si="4"/>
        <v>75000</v>
      </c>
      <c r="C158" s="7">
        <f t="shared" si="8"/>
        <v>21527</v>
      </c>
      <c r="D158" s="7">
        <f>MAX(0,C158-'Allg. Parameter'!$B$5)*11.9%</f>
        <v>474.09600000000006</v>
      </c>
      <c r="E158" s="6">
        <f t="shared" si="5"/>
        <v>0.42</v>
      </c>
    </row>
    <row r="159" spans="2:5" x14ac:dyDescent="0.25">
      <c r="B159" s="2">
        <f t="shared" si="4"/>
        <v>75500</v>
      </c>
      <c r="C159" s="7">
        <f t="shared" ref="C159:C208" si="9">500*42%+C158</f>
        <v>21737</v>
      </c>
      <c r="D159" s="7">
        <f>MAX(0,C159-'Allg. Parameter'!$B$5)*11.9%</f>
        <v>499.08600000000001</v>
      </c>
      <c r="E159" s="6">
        <f t="shared" si="5"/>
        <v>0.42</v>
      </c>
    </row>
    <row r="160" spans="2:5" x14ac:dyDescent="0.25">
      <c r="B160" s="2">
        <f t="shared" si="4"/>
        <v>76000</v>
      </c>
      <c r="C160" s="7">
        <f t="shared" si="9"/>
        <v>21947</v>
      </c>
      <c r="D160" s="7">
        <f>MAX(0,C160-'Allg. Parameter'!$B$5)*11.9%</f>
        <v>524.07600000000002</v>
      </c>
      <c r="E160" s="6">
        <f t="shared" si="5"/>
        <v>0.42</v>
      </c>
    </row>
    <row r="161" spans="2:5" x14ac:dyDescent="0.25">
      <c r="B161" s="2">
        <f t="shared" ref="B161:B192" si="10">B160+500</f>
        <v>76500</v>
      </c>
      <c r="C161" s="7">
        <f t="shared" si="9"/>
        <v>22157</v>
      </c>
      <c r="D161" s="7">
        <f>MAX(0,C161-'Allg. Parameter'!$B$5)*11.9%</f>
        <v>549.06600000000003</v>
      </c>
      <c r="E161" s="6">
        <f t="shared" si="5"/>
        <v>0.42</v>
      </c>
    </row>
    <row r="162" spans="2:5" x14ac:dyDescent="0.25">
      <c r="B162" s="2">
        <f t="shared" si="10"/>
        <v>77000</v>
      </c>
      <c r="C162" s="7">
        <f t="shared" si="9"/>
        <v>22367</v>
      </c>
      <c r="D162" s="7">
        <f>MAX(0,C162-'Allg. Parameter'!$B$5)*11.9%</f>
        <v>574.05600000000004</v>
      </c>
      <c r="E162" s="6">
        <f t="shared" si="5"/>
        <v>0.42</v>
      </c>
    </row>
    <row r="163" spans="2:5" x14ac:dyDescent="0.25">
      <c r="B163" s="2">
        <f t="shared" si="10"/>
        <v>77500</v>
      </c>
      <c r="C163" s="7">
        <f t="shared" si="9"/>
        <v>22577</v>
      </c>
      <c r="D163" s="7">
        <f>MAX(0,C163-'Allg. Parameter'!$B$5)*11.9%</f>
        <v>599.04600000000005</v>
      </c>
      <c r="E163" s="6">
        <f t="shared" si="5"/>
        <v>0.42</v>
      </c>
    </row>
    <row r="164" spans="2:5" x14ac:dyDescent="0.25">
      <c r="B164" s="2">
        <f t="shared" si="10"/>
        <v>78000</v>
      </c>
      <c r="C164" s="7">
        <f t="shared" si="9"/>
        <v>22787</v>
      </c>
      <c r="D164" s="7">
        <f>MAX(0,C164-'Allg. Parameter'!$B$5)*11.9%</f>
        <v>624.03600000000006</v>
      </c>
      <c r="E164" s="6">
        <f t="shared" si="5"/>
        <v>0.42</v>
      </c>
    </row>
    <row r="165" spans="2:5" x14ac:dyDescent="0.25">
      <c r="B165" s="2">
        <f t="shared" si="10"/>
        <v>78500</v>
      </c>
      <c r="C165" s="7">
        <f t="shared" si="9"/>
        <v>22997</v>
      </c>
      <c r="D165" s="7">
        <f>MAX(0,C165-'Allg. Parameter'!$B$5)*11.9%</f>
        <v>649.02600000000007</v>
      </c>
      <c r="E165" s="6">
        <f t="shared" si="5"/>
        <v>0.42</v>
      </c>
    </row>
    <row r="166" spans="2:5" x14ac:dyDescent="0.25">
      <c r="B166" s="2">
        <f t="shared" si="10"/>
        <v>79000</v>
      </c>
      <c r="C166" s="7">
        <f t="shared" si="9"/>
        <v>23207</v>
      </c>
      <c r="D166" s="7">
        <f>MAX(0,C166-'Allg. Parameter'!$B$5)*11.9%</f>
        <v>674.01600000000008</v>
      </c>
      <c r="E166" s="6">
        <f t="shared" si="5"/>
        <v>0.42</v>
      </c>
    </row>
    <row r="167" spans="2:5" x14ac:dyDescent="0.25">
      <c r="B167" s="2">
        <f t="shared" si="10"/>
        <v>79500</v>
      </c>
      <c r="C167" s="7">
        <f t="shared" si="9"/>
        <v>23417</v>
      </c>
      <c r="D167" s="7">
        <f>MAX(0,C167-'Allg. Parameter'!$B$5)*11.9%</f>
        <v>699.00600000000009</v>
      </c>
      <c r="E167" s="6">
        <f t="shared" si="5"/>
        <v>0.42</v>
      </c>
    </row>
    <row r="168" spans="2:5" x14ac:dyDescent="0.25">
      <c r="B168" s="2">
        <f t="shared" si="10"/>
        <v>80000</v>
      </c>
      <c r="C168" s="7">
        <f t="shared" si="9"/>
        <v>23627</v>
      </c>
      <c r="D168" s="7">
        <f>MAX(0,C168-'Allg. Parameter'!$B$5)*11.9%</f>
        <v>723.99600000000009</v>
      </c>
      <c r="E168" s="6">
        <f t="shared" si="5"/>
        <v>0.42</v>
      </c>
    </row>
    <row r="169" spans="2:5" x14ac:dyDescent="0.25">
      <c r="B169" s="2">
        <f t="shared" si="10"/>
        <v>80500</v>
      </c>
      <c r="C169" s="7">
        <f t="shared" si="9"/>
        <v>23837</v>
      </c>
      <c r="D169" s="7">
        <f>MAX(0,C169-'Allg. Parameter'!$B$5)*11.9%</f>
        <v>748.9860000000001</v>
      </c>
      <c r="E169" s="6">
        <f t="shared" si="5"/>
        <v>0.42</v>
      </c>
    </row>
    <row r="170" spans="2:5" x14ac:dyDescent="0.25">
      <c r="B170" s="2">
        <f t="shared" si="10"/>
        <v>81000</v>
      </c>
      <c r="C170" s="7">
        <f t="shared" si="9"/>
        <v>24047</v>
      </c>
      <c r="D170" s="7">
        <f>MAX(0,C170-'Allg. Parameter'!$B$5)*11.9%</f>
        <v>773.976</v>
      </c>
      <c r="E170" s="6">
        <f t="shared" si="5"/>
        <v>0.42</v>
      </c>
    </row>
    <row r="171" spans="2:5" x14ac:dyDescent="0.25">
      <c r="B171" s="2">
        <f t="shared" si="10"/>
        <v>81500</v>
      </c>
      <c r="C171" s="7">
        <f t="shared" si="9"/>
        <v>24257</v>
      </c>
      <c r="D171" s="7">
        <f>MAX(0,C171-'Allg. Parameter'!$B$5)*11.9%</f>
        <v>798.96600000000001</v>
      </c>
      <c r="E171" s="6">
        <f t="shared" si="5"/>
        <v>0.42</v>
      </c>
    </row>
    <row r="172" spans="2:5" x14ac:dyDescent="0.25">
      <c r="B172" s="2">
        <f t="shared" si="10"/>
        <v>82000</v>
      </c>
      <c r="C172" s="7">
        <f t="shared" si="9"/>
        <v>24467</v>
      </c>
      <c r="D172" s="7">
        <f>MAX(0,C172-'Allg. Parameter'!$B$5)*11.9%</f>
        <v>823.95600000000002</v>
      </c>
      <c r="E172" s="6">
        <f t="shared" si="5"/>
        <v>0.42</v>
      </c>
    </row>
    <row r="173" spans="2:5" x14ac:dyDescent="0.25">
      <c r="B173" s="2">
        <f t="shared" si="10"/>
        <v>82500</v>
      </c>
      <c r="C173" s="7">
        <f t="shared" si="9"/>
        <v>24677</v>
      </c>
      <c r="D173" s="7">
        <f>MAX(0,C173-'Allg. Parameter'!$B$5)*11.9%</f>
        <v>848.94600000000003</v>
      </c>
      <c r="E173" s="6">
        <f t="shared" si="5"/>
        <v>0.42</v>
      </c>
    </row>
    <row r="174" spans="2:5" x14ac:dyDescent="0.25">
      <c r="B174" s="2">
        <f t="shared" si="10"/>
        <v>83000</v>
      </c>
      <c r="C174" s="7">
        <f t="shared" si="9"/>
        <v>24887</v>
      </c>
      <c r="D174" s="7">
        <f>MAX(0,C174-'Allg. Parameter'!$B$5)*11.9%</f>
        <v>873.93600000000004</v>
      </c>
      <c r="E174" s="6">
        <f t="shared" si="5"/>
        <v>0.42</v>
      </c>
    </row>
    <row r="175" spans="2:5" x14ac:dyDescent="0.25">
      <c r="B175" s="2">
        <f t="shared" si="10"/>
        <v>83500</v>
      </c>
      <c r="C175" s="7">
        <f t="shared" si="9"/>
        <v>25097</v>
      </c>
      <c r="D175" s="7">
        <f>MAX(0,C175-'Allg. Parameter'!$B$5)*11.9%</f>
        <v>898.92600000000004</v>
      </c>
      <c r="E175" s="6">
        <f t="shared" si="5"/>
        <v>0.42</v>
      </c>
    </row>
    <row r="176" spans="2:5" x14ac:dyDescent="0.25">
      <c r="B176" s="2">
        <f t="shared" si="10"/>
        <v>84000</v>
      </c>
      <c r="C176" s="7">
        <f t="shared" si="9"/>
        <v>25307</v>
      </c>
      <c r="D176" s="7">
        <f>MAX(0,C176-'Allg. Parameter'!$B$5)*11.9%</f>
        <v>923.91600000000005</v>
      </c>
      <c r="E176" s="6">
        <f t="shared" si="5"/>
        <v>0.42</v>
      </c>
    </row>
    <row r="177" spans="2:5" x14ac:dyDescent="0.25">
      <c r="B177" s="2">
        <f t="shared" si="10"/>
        <v>84500</v>
      </c>
      <c r="C177" s="7">
        <f t="shared" si="9"/>
        <v>25517</v>
      </c>
      <c r="D177" s="7">
        <f>MAX(0,C177-'Allg. Parameter'!$B$5)*11.9%</f>
        <v>948.90600000000006</v>
      </c>
      <c r="E177" s="6">
        <f t="shared" ref="E177:E208" si="11">(C177-C176)/500</f>
        <v>0.42</v>
      </c>
    </row>
    <row r="178" spans="2:5" x14ac:dyDescent="0.25">
      <c r="B178" s="2">
        <f t="shared" si="10"/>
        <v>85000</v>
      </c>
      <c r="C178" s="7">
        <f t="shared" si="9"/>
        <v>25727</v>
      </c>
      <c r="D178" s="7">
        <f>MAX(0,C178-'Allg. Parameter'!$B$5)*11.9%</f>
        <v>973.89600000000007</v>
      </c>
      <c r="E178" s="6">
        <f t="shared" si="11"/>
        <v>0.42</v>
      </c>
    </row>
    <row r="179" spans="2:5" x14ac:dyDescent="0.25">
      <c r="B179" s="2">
        <f t="shared" si="10"/>
        <v>85500</v>
      </c>
      <c r="C179" s="7">
        <f t="shared" si="9"/>
        <v>25937</v>
      </c>
      <c r="D179" s="7">
        <f>MAX(0,C179-'Allg. Parameter'!$B$5)*11.9%</f>
        <v>998.88600000000008</v>
      </c>
      <c r="E179" s="6">
        <f t="shared" si="11"/>
        <v>0.42</v>
      </c>
    </row>
    <row r="180" spans="2:5" x14ac:dyDescent="0.25">
      <c r="B180" s="2">
        <f t="shared" si="10"/>
        <v>86000</v>
      </c>
      <c r="C180" s="7">
        <f t="shared" si="9"/>
        <v>26147</v>
      </c>
      <c r="D180" s="7">
        <f>MAX(0,C180-'Allg. Parameter'!$B$5)*11.9%</f>
        <v>1023.8760000000001</v>
      </c>
      <c r="E180" s="6">
        <f t="shared" si="11"/>
        <v>0.42</v>
      </c>
    </row>
    <row r="181" spans="2:5" x14ac:dyDescent="0.25">
      <c r="B181" s="2">
        <f t="shared" si="10"/>
        <v>86500</v>
      </c>
      <c r="C181" s="7">
        <f t="shared" si="9"/>
        <v>26357</v>
      </c>
      <c r="D181" s="7">
        <f>MAX(0,C181-'Allg. Parameter'!$B$5)*11.9%</f>
        <v>1048.866</v>
      </c>
      <c r="E181" s="6">
        <f t="shared" si="11"/>
        <v>0.42</v>
      </c>
    </row>
    <row r="182" spans="2:5" x14ac:dyDescent="0.25">
      <c r="B182" s="2">
        <f t="shared" si="10"/>
        <v>87000</v>
      </c>
      <c r="C182" s="7">
        <f t="shared" si="9"/>
        <v>26567</v>
      </c>
      <c r="D182" s="7">
        <f>MAX(0,C182-'Allg. Parameter'!$B$5)*11.9%</f>
        <v>1073.856</v>
      </c>
      <c r="E182" s="6">
        <f t="shared" si="11"/>
        <v>0.42</v>
      </c>
    </row>
    <row r="183" spans="2:5" x14ac:dyDescent="0.25">
      <c r="B183" s="2">
        <f t="shared" si="10"/>
        <v>87500</v>
      </c>
      <c r="C183" s="7">
        <f t="shared" si="9"/>
        <v>26777</v>
      </c>
      <c r="D183" s="7">
        <f>MAX(0,C183-'Allg. Parameter'!$B$5)*11.9%</f>
        <v>1098.846</v>
      </c>
      <c r="E183" s="6">
        <f t="shared" si="11"/>
        <v>0.42</v>
      </c>
    </row>
    <row r="184" spans="2:5" x14ac:dyDescent="0.25">
      <c r="B184" s="2">
        <f t="shared" si="10"/>
        <v>88000</v>
      </c>
      <c r="C184" s="7">
        <f t="shared" si="9"/>
        <v>26987</v>
      </c>
      <c r="D184" s="7">
        <f>MAX(0,C184-'Allg. Parameter'!$B$5)*11.9%</f>
        <v>1123.836</v>
      </c>
      <c r="E184" s="6">
        <f t="shared" si="11"/>
        <v>0.42</v>
      </c>
    </row>
    <row r="185" spans="2:5" x14ac:dyDescent="0.25">
      <c r="B185" s="2">
        <f t="shared" si="10"/>
        <v>88500</v>
      </c>
      <c r="C185" s="7">
        <f t="shared" si="9"/>
        <v>27197</v>
      </c>
      <c r="D185" s="7">
        <f>MAX(0,C185-'Allg. Parameter'!$B$5)*11.9%</f>
        <v>1148.826</v>
      </c>
      <c r="E185" s="6">
        <f t="shared" si="11"/>
        <v>0.42</v>
      </c>
    </row>
    <row r="186" spans="2:5" x14ac:dyDescent="0.25">
      <c r="B186" s="2">
        <f t="shared" si="10"/>
        <v>89000</v>
      </c>
      <c r="C186" s="7">
        <f t="shared" si="9"/>
        <v>27407</v>
      </c>
      <c r="D186" s="7">
        <f>MAX(0,C186-'Allg. Parameter'!$B$5)*11.9%</f>
        <v>1173.816</v>
      </c>
      <c r="E186" s="6">
        <f t="shared" si="11"/>
        <v>0.42</v>
      </c>
    </row>
    <row r="187" spans="2:5" x14ac:dyDescent="0.25">
      <c r="B187" s="2">
        <f t="shared" si="10"/>
        <v>89500</v>
      </c>
      <c r="C187" s="7">
        <f t="shared" si="9"/>
        <v>27617</v>
      </c>
      <c r="D187" s="7">
        <f>MAX(0,C187-'Allg. Parameter'!$B$5)*11.9%</f>
        <v>1198.806</v>
      </c>
      <c r="E187" s="6">
        <f t="shared" si="11"/>
        <v>0.42</v>
      </c>
    </row>
    <row r="188" spans="2:5" x14ac:dyDescent="0.25">
      <c r="B188" s="2">
        <f t="shared" si="10"/>
        <v>90000</v>
      </c>
      <c r="C188" s="7">
        <f t="shared" si="9"/>
        <v>27827</v>
      </c>
      <c r="D188" s="7">
        <f>MAX(0,C188-'Allg. Parameter'!$B$5)*11.9%</f>
        <v>1223.796</v>
      </c>
      <c r="E188" s="6">
        <f t="shared" si="11"/>
        <v>0.42</v>
      </c>
    </row>
    <row r="189" spans="2:5" x14ac:dyDescent="0.25">
      <c r="B189" s="2">
        <f t="shared" si="10"/>
        <v>90500</v>
      </c>
      <c r="C189" s="7">
        <f t="shared" si="9"/>
        <v>28037</v>
      </c>
      <c r="D189" s="7">
        <f>MAX(0,C189-'Allg. Parameter'!$B$5)*11.9%</f>
        <v>1248.7860000000001</v>
      </c>
      <c r="E189" s="6">
        <f t="shared" si="11"/>
        <v>0.42</v>
      </c>
    </row>
    <row r="190" spans="2:5" x14ac:dyDescent="0.25">
      <c r="B190" s="2">
        <f t="shared" si="10"/>
        <v>91000</v>
      </c>
      <c r="C190" s="7">
        <f t="shared" si="9"/>
        <v>28247</v>
      </c>
      <c r="D190" s="7">
        <f>MAX(0,C190-'Allg. Parameter'!$B$5)*11.9%</f>
        <v>1273.7760000000001</v>
      </c>
      <c r="E190" s="6">
        <f t="shared" si="11"/>
        <v>0.42</v>
      </c>
    </row>
    <row r="191" spans="2:5" x14ac:dyDescent="0.25">
      <c r="B191" s="2">
        <f t="shared" si="10"/>
        <v>91500</v>
      </c>
      <c r="C191" s="7">
        <f t="shared" si="9"/>
        <v>28457</v>
      </c>
      <c r="D191" s="7">
        <f>MAX(0,C191-'Allg. Parameter'!$B$5)*11.9%</f>
        <v>1298.7660000000001</v>
      </c>
      <c r="E191" s="6">
        <f t="shared" si="11"/>
        <v>0.42</v>
      </c>
    </row>
    <row r="192" spans="2:5" x14ac:dyDescent="0.25">
      <c r="B192" s="2">
        <f t="shared" si="10"/>
        <v>92000</v>
      </c>
      <c r="C192" s="7">
        <f t="shared" si="9"/>
        <v>28667</v>
      </c>
      <c r="D192" s="7">
        <f>MAX(0,C192-'Allg. Parameter'!$B$5)*11.9%</f>
        <v>1323.7560000000001</v>
      </c>
      <c r="E192" s="6">
        <f t="shared" si="11"/>
        <v>0.42</v>
      </c>
    </row>
    <row r="193" spans="2:5" x14ac:dyDescent="0.25">
      <c r="B193" s="2">
        <f t="shared" ref="B193:B209" si="12">B192+500</f>
        <v>92500</v>
      </c>
      <c r="C193" s="7">
        <f t="shared" si="9"/>
        <v>28877</v>
      </c>
      <c r="D193" s="7">
        <f>MAX(0,C193-'Allg. Parameter'!$B$5)*11.9%</f>
        <v>1348.7460000000001</v>
      </c>
      <c r="E193" s="6">
        <f t="shared" si="11"/>
        <v>0.42</v>
      </c>
    </row>
    <row r="194" spans="2:5" x14ac:dyDescent="0.25">
      <c r="B194" s="2">
        <f t="shared" si="12"/>
        <v>93000</v>
      </c>
      <c r="C194" s="7">
        <f t="shared" si="9"/>
        <v>29087</v>
      </c>
      <c r="D194" s="7">
        <f>MAX(0,C194-'Allg. Parameter'!$B$5)*11.9%</f>
        <v>1373.7360000000001</v>
      </c>
      <c r="E194" s="6">
        <f t="shared" si="11"/>
        <v>0.42</v>
      </c>
    </row>
    <row r="195" spans="2:5" x14ac:dyDescent="0.25">
      <c r="B195" s="2">
        <f t="shared" si="12"/>
        <v>93500</v>
      </c>
      <c r="C195" s="7">
        <f t="shared" si="9"/>
        <v>29297</v>
      </c>
      <c r="D195" s="7">
        <f>MAX(0,C195-'Allg. Parameter'!$B$5)*11.9%</f>
        <v>1398.7260000000001</v>
      </c>
      <c r="E195" s="6">
        <f t="shared" si="11"/>
        <v>0.42</v>
      </c>
    </row>
    <row r="196" spans="2:5" x14ac:dyDescent="0.25">
      <c r="B196" s="2">
        <f t="shared" si="12"/>
        <v>94000</v>
      </c>
      <c r="C196" s="7">
        <f t="shared" si="9"/>
        <v>29507</v>
      </c>
      <c r="D196" s="7">
        <f>MAX(0,C196-'Allg. Parameter'!$B$5)*11.9%</f>
        <v>1423.7160000000001</v>
      </c>
      <c r="E196" s="6">
        <f t="shared" si="11"/>
        <v>0.42</v>
      </c>
    </row>
    <row r="197" spans="2:5" x14ac:dyDescent="0.25">
      <c r="B197" s="2">
        <f t="shared" si="12"/>
        <v>94500</v>
      </c>
      <c r="C197" s="7">
        <f t="shared" si="9"/>
        <v>29717</v>
      </c>
      <c r="D197" s="7">
        <f>MAX(0,C197-'Allg. Parameter'!$B$5)*11.9%</f>
        <v>1448.7060000000001</v>
      </c>
      <c r="E197" s="6">
        <f t="shared" si="11"/>
        <v>0.42</v>
      </c>
    </row>
    <row r="198" spans="2:5" x14ac:dyDescent="0.25">
      <c r="B198" s="2">
        <f t="shared" si="12"/>
        <v>95000</v>
      </c>
      <c r="C198" s="7">
        <f t="shared" si="9"/>
        <v>29927</v>
      </c>
      <c r="D198" s="7">
        <f>MAX(0,C198-'Allg. Parameter'!$B$5)*11.9%</f>
        <v>1473.6960000000001</v>
      </c>
      <c r="E198" s="6">
        <f t="shared" si="11"/>
        <v>0.42</v>
      </c>
    </row>
    <row r="199" spans="2:5" x14ac:dyDescent="0.25">
      <c r="B199" s="2">
        <f t="shared" si="12"/>
        <v>95500</v>
      </c>
      <c r="C199" s="7">
        <f t="shared" si="9"/>
        <v>30137</v>
      </c>
      <c r="D199" s="7">
        <f>MAX(0,C199-'Allg. Parameter'!$B$5)*11.9%</f>
        <v>1498.6860000000001</v>
      </c>
      <c r="E199" s="6">
        <f t="shared" si="11"/>
        <v>0.42</v>
      </c>
    </row>
    <row r="200" spans="2:5" x14ac:dyDescent="0.25">
      <c r="B200" s="2">
        <f t="shared" si="12"/>
        <v>96000</v>
      </c>
      <c r="C200" s="7">
        <f t="shared" si="9"/>
        <v>30347</v>
      </c>
      <c r="D200" s="7">
        <f>MAX(0,C200-'Allg. Parameter'!$B$5)*11.9%</f>
        <v>1523.6760000000002</v>
      </c>
      <c r="E200" s="6">
        <f t="shared" si="11"/>
        <v>0.42</v>
      </c>
    </row>
    <row r="201" spans="2:5" x14ac:dyDescent="0.25">
      <c r="B201" s="2">
        <f t="shared" si="12"/>
        <v>96500</v>
      </c>
      <c r="C201" s="7">
        <f t="shared" si="9"/>
        <v>30557</v>
      </c>
      <c r="D201" s="7">
        <f>MAX(0,C201-'Allg. Parameter'!$B$5)*11.9%</f>
        <v>1548.6660000000002</v>
      </c>
      <c r="E201" s="6">
        <f t="shared" si="11"/>
        <v>0.42</v>
      </c>
    </row>
    <row r="202" spans="2:5" x14ac:dyDescent="0.25">
      <c r="B202" s="2">
        <f t="shared" si="12"/>
        <v>97000</v>
      </c>
      <c r="C202" s="7">
        <f t="shared" si="9"/>
        <v>30767</v>
      </c>
      <c r="D202" s="7">
        <f>MAX(0,C202-'Allg. Parameter'!$B$5)*11.9%</f>
        <v>1573.6560000000002</v>
      </c>
      <c r="E202" s="6">
        <f t="shared" si="11"/>
        <v>0.42</v>
      </c>
    </row>
    <row r="203" spans="2:5" x14ac:dyDescent="0.25">
      <c r="B203" s="2">
        <f t="shared" si="12"/>
        <v>97500</v>
      </c>
      <c r="C203" s="7">
        <f t="shared" si="9"/>
        <v>30977</v>
      </c>
      <c r="D203" s="7">
        <f>MAX(0,C203-'Allg. Parameter'!$B$5)*11.9%</f>
        <v>1598.6460000000002</v>
      </c>
      <c r="E203" s="6">
        <f t="shared" si="11"/>
        <v>0.42</v>
      </c>
    </row>
    <row r="204" spans="2:5" x14ac:dyDescent="0.25">
      <c r="B204" s="2">
        <f t="shared" si="12"/>
        <v>98000</v>
      </c>
      <c r="C204" s="7">
        <f t="shared" si="9"/>
        <v>31187</v>
      </c>
      <c r="D204" s="7">
        <f>MAX(0,C204-'Allg. Parameter'!$B$5)*11.9%</f>
        <v>1623.6360000000002</v>
      </c>
      <c r="E204" s="6">
        <f t="shared" si="11"/>
        <v>0.42</v>
      </c>
    </row>
    <row r="205" spans="2:5" x14ac:dyDescent="0.25">
      <c r="B205" s="2">
        <f t="shared" si="12"/>
        <v>98500</v>
      </c>
      <c r="C205" s="7">
        <f t="shared" si="9"/>
        <v>31397</v>
      </c>
      <c r="D205" s="7">
        <f>MAX(0,C205-'Allg. Parameter'!$B$5)*11.9%</f>
        <v>1648.6260000000002</v>
      </c>
      <c r="E205" s="6">
        <f t="shared" si="11"/>
        <v>0.42</v>
      </c>
    </row>
    <row r="206" spans="2:5" x14ac:dyDescent="0.25">
      <c r="B206" s="2">
        <f t="shared" si="12"/>
        <v>99000</v>
      </c>
      <c r="C206" s="7">
        <f t="shared" si="9"/>
        <v>31607</v>
      </c>
      <c r="D206" s="7">
        <f>MAX(0,C206-'Allg. Parameter'!$B$5)*11.9%</f>
        <v>1673.6160000000002</v>
      </c>
      <c r="E206" s="6">
        <f t="shared" si="11"/>
        <v>0.42</v>
      </c>
    </row>
    <row r="207" spans="2:5" x14ac:dyDescent="0.25">
      <c r="B207" s="2">
        <f t="shared" si="12"/>
        <v>99500</v>
      </c>
      <c r="C207" s="7">
        <f t="shared" si="9"/>
        <v>31817</v>
      </c>
      <c r="D207" s="7">
        <f>MAX(0,C207-'Allg. Parameter'!$B$5)*11.9%</f>
        <v>1698.6060000000002</v>
      </c>
      <c r="E207" s="6">
        <f t="shared" si="11"/>
        <v>0.42</v>
      </c>
    </row>
    <row r="208" spans="2:5" x14ac:dyDescent="0.25">
      <c r="B208" s="2">
        <f t="shared" si="12"/>
        <v>100000</v>
      </c>
      <c r="C208" s="7">
        <f t="shared" si="9"/>
        <v>32027</v>
      </c>
      <c r="D208" s="7">
        <f>MAX(0,C208-'Allg. Parameter'!$B$5)*11.9%</f>
        <v>1723.5960000000002</v>
      </c>
      <c r="E208" s="6">
        <f t="shared" si="11"/>
        <v>0.42</v>
      </c>
    </row>
    <row r="209" spans="2:5" x14ac:dyDescent="0.25">
      <c r="B209" s="2">
        <f t="shared" si="12"/>
        <v>100500</v>
      </c>
      <c r="C209" t="s">
        <v>12</v>
      </c>
      <c r="D209" t="s">
        <v>12</v>
      </c>
      <c r="E209" s="6" t="s">
        <v>12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50" zoomScaleSheetLayoutView="100" workbookViewId="0">
      <selection activeCell="A22" sqref="A22:C22"/>
    </sheetView>
  </sheetViews>
  <sheetFormatPr baseColWidth="10" defaultColWidth="9.140625" defaultRowHeight="15" x14ac:dyDescent="0.25"/>
  <cols>
    <col min="1" max="1" width="28.42578125" bestFit="1" customWidth="1"/>
    <col min="2" max="2" width="9.42578125" style="3" bestFit="1" customWidth="1"/>
    <col min="3" max="3" width="10.85546875" style="3" bestFit="1" customWidth="1"/>
  </cols>
  <sheetData>
    <row r="1" spans="1:4" x14ac:dyDescent="0.25">
      <c r="A1" t="s">
        <v>56</v>
      </c>
    </row>
    <row r="2" spans="1:4" ht="15.75" thickBot="1" x14ac:dyDescent="0.3"/>
    <row r="3" spans="1:4" ht="15.75" thickBot="1" x14ac:dyDescent="0.3">
      <c r="A3" s="42" t="s">
        <v>60</v>
      </c>
      <c r="B3" s="43" t="s">
        <v>88</v>
      </c>
      <c r="C3" s="44" t="s">
        <v>89</v>
      </c>
    </row>
    <row r="4" spans="1:4" x14ac:dyDescent="0.25">
      <c r="A4" s="9" t="s">
        <v>59</v>
      </c>
      <c r="B4" s="38">
        <v>1700</v>
      </c>
      <c r="C4" s="39">
        <f>B4</f>
        <v>1700</v>
      </c>
      <c r="D4" t="s">
        <v>70</v>
      </c>
    </row>
    <row r="5" spans="1:4" ht="15.75" thickBot="1" x14ac:dyDescent="0.3">
      <c r="A5" s="16"/>
      <c r="B5" s="40"/>
      <c r="C5" s="41"/>
    </row>
    <row r="6" spans="1:4" ht="15.75" thickBot="1" x14ac:dyDescent="0.3">
      <c r="A6" s="42" t="s">
        <v>61</v>
      </c>
      <c r="B6" s="43" t="s">
        <v>88</v>
      </c>
      <c r="C6" s="44" t="s">
        <v>89</v>
      </c>
    </row>
    <row r="7" spans="1:4" x14ac:dyDescent="0.25">
      <c r="A7" s="9" t="s">
        <v>62</v>
      </c>
      <c r="B7" s="38">
        <v>-550</v>
      </c>
      <c r="C7" s="39">
        <f>B7</f>
        <v>-550</v>
      </c>
      <c r="D7" t="s">
        <v>92</v>
      </c>
    </row>
    <row r="8" spans="1:4" x14ac:dyDescent="0.25">
      <c r="A8" s="9" t="s">
        <v>65</v>
      </c>
      <c r="B8" s="38">
        <v>-18</v>
      </c>
      <c r="C8" s="39">
        <f>B8</f>
        <v>-18</v>
      </c>
    </row>
    <row r="9" spans="1:4" x14ac:dyDescent="0.25">
      <c r="A9" s="9" t="s">
        <v>64</v>
      </c>
      <c r="B9" s="38">
        <v>-400</v>
      </c>
      <c r="C9" s="39">
        <v>-160</v>
      </c>
    </row>
    <row r="10" spans="1:4" x14ac:dyDescent="0.25">
      <c r="A10" s="9" t="s">
        <v>63</v>
      </c>
      <c r="B10" s="38">
        <v>-96</v>
      </c>
      <c r="C10" s="39">
        <v>-99.9</v>
      </c>
      <c r="D10" t="s">
        <v>83</v>
      </c>
    </row>
    <row r="11" spans="1:4" x14ac:dyDescent="0.25">
      <c r="A11" s="9" t="s">
        <v>66</v>
      </c>
      <c r="B11" s="38">
        <v>-20</v>
      </c>
      <c r="C11" s="39">
        <v>-10</v>
      </c>
      <c r="D11" t="s">
        <v>85</v>
      </c>
    </row>
    <row r="12" spans="1:4" x14ac:dyDescent="0.25">
      <c r="A12" s="9" t="s">
        <v>43</v>
      </c>
      <c r="B12" s="38">
        <v>-20</v>
      </c>
      <c r="C12" s="39">
        <v>-20</v>
      </c>
      <c r="D12" s="11" t="s">
        <v>44</v>
      </c>
    </row>
    <row r="13" spans="1:4" x14ac:dyDescent="0.25">
      <c r="A13" s="9" t="s">
        <v>74</v>
      </c>
      <c r="B13" s="38">
        <v>-8</v>
      </c>
      <c r="C13" s="39">
        <f>B13</f>
        <v>-8</v>
      </c>
      <c r="D13" s="22" t="s">
        <v>97</v>
      </c>
    </row>
    <row r="14" spans="1:4" x14ac:dyDescent="0.25">
      <c r="A14" s="9" t="s">
        <v>67</v>
      </c>
      <c r="B14" s="38">
        <v>-100</v>
      </c>
      <c r="C14" s="39">
        <f t="shared" ref="C14" si="0">B14</f>
        <v>-100</v>
      </c>
      <c r="D14" t="s">
        <v>86</v>
      </c>
    </row>
    <row r="15" spans="1:4" x14ac:dyDescent="0.25">
      <c r="A15" s="9" t="s">
        <v>68</v>
      </c>
      <c r="B15" s="38">
        <v>-200</v>
      </c>
      <c r="C15" s="39"/>
    </row>
    <row r="16" spans="1:4" x14ac:dyDescent="0.25">
      <c r="A16" s="9" t="s">
        <v>107</v>
      </c>
      <c r="B16" s="38">
        <v>-238</v>
      </c>
      <c r="C16" s="39">
        <v>-479.1</v>
      </c>
      <c r="D16" t="s">
        <v>105</v>
      </c>
    </row>
    <row r="17" spans="1:5" x14ac:dyDescent="0.25">
      <c r="A17" s="9" t="s">
        <v>42</v>
      </c>
      <c r="B17" s="38"/>
      <c r="C17" s="39">
        <v>-5</v>
      </c>
    </row>
    <row r="18" spans="1:5" x14ac:dyDescent="0.25">
      <c r="A18" s="9" t="s">
        <v>94</v>
      </c>
      <c r="B18" s="38">
        <v>-50</v>
      </c>
      <c r="C18" s="39">
        <v>-250</v>
      </c>
    </row>
    <row r="19" spans="1:5" ht="15.75" thickBot="1" x14ac:dyDescent="0.3">
      <c r="A19" s="16"/>
      <c r="B19" s="40"/>
      <c r="C19" s="41"/>
    </row>
    <row r="20" spans="1:5" ht="15.75" thickBot="1" x14ac:dyDescent="0.3">
      <c r="A20" s="42" t="s">
        <v>87</v>
      </c>
      <c r="B20" s="43">
        <f>SUM(B4:B19)</f>
        <v>0</v>
      </c>
      <c r="C20" s="44">
        <f>SUM(C4:C19)</f>
        <v>0</v>
      </c>
    </row>
    <row r="21" spans="1:5" ht="15.75" thickBot="1" x14ac:dyDescent="0.3">
      <c r="A21" s="11"/>
      <c r="B21" s="38"/>
      <c r="C21" s="38"/>
      <c r="D21" s="11"/>
      <c r="E21" s="11"/>
    </row>
    <row r="22" spans="1:5" ht="15.75" thickBot="1" x14ac:dyDescent="0.3">
      <c r="A22" s="42" t="s">
        <v>84</v>
      </c>
      <c r="B22" s="45">
        <f>SUM(B15:B16)/B4*-1</f>
        <v>0.2576470588235294</v>
      </c>
      <c r="C22" s="46">
        <f>SUM(C15:C16)/C4*-1</f>
        <v>0.28182352941176469</v>
      </c>
      <c r="D22" s="11"/>
      <c r="E22" s="11"/>
    </row>
    <row r="23" spans="1:5" x14ac:dyDescent="0.25">
      <c r="A23" s="11"/>
      <c r="B23" s="38"/>
      <c r="C23" s="38"/>
      <c r="D23" s="11"/>
      <c r="E23" s="11"/>
    </row>
    <row r="24" spans="1:5" x14ac:dyDescent="0.25">
      <c r="A24" s="11"/>
      <c r="B24" s="38"/>
      <c r="C24" s="38"/>
      <c r="D24" s="11"/>
      <c r="E24" s="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50" zoomScaleSheetLayoutView="100" workbookViewId="0">
      <selection activeCell="A27" sqref="A27:C29"/>
    </sheetView>
  </sheetViews>
  <sheetFormatPr baseColWidth="10" defaultColWidth="9.140625" defaultRowHeight="15" x14ac:dyDescent="0.25"/>
  <cols>
    <col min="1" max="1" width="28.42578125" bestFit="1" customWidth="1"/>
    <col min="2" max="2" width="9.42578125" style="3" bestFit="1" customWidth="1"/>
    <col min="3" max="3" width="10.85546875" style="3" bestFit="1" customWidth="1"/>
  </cols>
  <sheetData>
    <row r="1" spans="1:4" x14ac:dyDescent="0.25">
      <c r="A1" t="s">
        <v>57</v>
      </c>
    </row>
    <row r="2" spans="1:4" ht="15.75" thickBot="1" x14ac:dyDescent="0.3"/>
    <row r="3" spans="1:4" ht="15.75" thickBot="1" x14ac:dyDescent="0.3">
      <c r="A3" s="42" t="s">
        <v>60</v>
      </c>
      <c r="B3" s="43" t="s">
        <v>88</v>
      </c>
      <c r="C3" s="44" t="s">
        <v>89</v>
      </c>
    </row>
    <row r="4" spans="1:4" x14ac:dyDescent="0.25">
      <c r="A4" s="9" t="s">
        <v>59</v>
      </c>
      <c r="B4" s="38">
        <v>2377</v>
      </c>
      <c r="C4" s="39">
        <f>B4</f>
        <v>2377</v>
      </c>
      <c r="D4" t="s">
        <v>69</v>
      </c>
    </row>
    <row r="5" spans="1:4" ht="15.75" thickBot="1" x14ac:dyDescent="0.3">
      <c r="A5" s="16"/>
      <c r="B5" s="40"/>
      <c r="C5" s="41"/>
    </row>
    <row r="6" spans="1:4" ht="15.75" thickBot="1" x14ac:dyDescent="0.3">
      <c r="A6" s="42" t="s">
        <v>61</v>
      </c>
      <c r="B6" s="43" t="s">
        <v>88</v>
      </c>
      <c r="C6" s="44" t="s">
        <v>89</v>
      </c>
    </row>
    <row r="7" spans="1:4" x14ac:dyDescent="0.25">
      <c r="A7" s="9" t="s">
        <v>62</v>
      </c>
      <c r="B7" s="38">
        <v>-900</v>
      </c>
      <c r="C7" s="39">
        <f>B7</f>
        <v>-900</v>
      </c>
      <c r="D7" t="s">
        <v>93</v>
      </c>
    </row>
    <row r="8" spans="1:4" x14ac:dyDescent="0.25">
      <c r="A8" s="9" t="s">
        <v>73</v>
      </c>
      <c r="B8" s="38">
        <v>-100</v>
      </c>
      <c r="C8" s="39">
        <v>-55</v>
      </c>
    </row>
    <row r="9" spans="1:4" x14ac:dyDescent="0.25">
      <c r="A9" s="9" t="s">
        <v>65</v>
      </c>
      <c r="B9" s="38">
        <v>-18</v>
      </c>
      <c r="C9" s="39">
        <f>B9</f>
        <v>-18</v>
      </c>
    </row>
    <row r="10" spans="1:4" x14ac:dyDescent="0.25">
      <c r="A10" s="9" t="s">
        <v>64</v>
      </c>
      <c r="B10" s="38">
        <v>-250</v>
      </c>
      <c r="C10" s="39">
        <v>-160</v>
      </c>
    </row>
    <row r="11" spans="1:4" x14ac:dyDescent="0.25">
      <c r="A11" s="9" t="s">
        <v>76</v>
      </c>
      <c r="B11" s="38">
        <v>-50</v>
      </c>
      <c r="C11" s="39"/>
    </row>
    <row r="12" spans="1:4" x14ac:dyDescent="0.25">
      <c r="A12" s="9" t="s">
        <v>71</v>
      </c>
      <c r="B12" s="38">
        <v>-100</v>
      </c>
      <c r="C12" s="39"/>
    </row>
    <row r="13" spans="1:4" x14ac:dyDescent="0.25">
      <c r="A13" s="9" t="s">
        <v>42</v>
      </c>
      <c r="B13" s="38"/>
      <c r="C13" s="39">
        <v>-5</v>
      </c>
    </row>
    <row r="14" spans="1:4" x14ac:dyDescent="0.25">
      <c r="A14" s="9" t="s">
        <v>95</v>
      </c>
      <c r="B14" s="38"/>
      <c r="C14" s="39">
        <v>-95</v>
      </c>
      <c r="D14" t="s">
        <v>104</v>
      </c>
    </row>
    <row r="15" spans="1:4" x14ac:dyDescent="0.25">
      <c r="A15" s="9" t="s">
        <v>72</v>
      </c>
      <c r="B15" s="38">
        <v>-200</v>
      </c>
      <c r="C15" s="39"/>
    </row>
    <row r="16" spans="1:4" x14ac:dyDescent="0.25">
      <c r="A16" s="9" t="s">
        <v>99</v>
      </c>
      <c r="B16" s="38"/>
      <c r="C16" s="39">
        <v>-100</v>
      </c>
      <c r="D16" t="s">
        <v>96</v>
      </c>
    </row>
    <row r="17" spans="1:6" x14ac:dyDescent="0.25">
      <c r="A17" s="9" t="s">
        <v>101</v>
      </c>
      <c r="B17" s="38"/>
      <c r="C17" s="39">
        <v>-100</v>
      </c>
    </row>
    <row r="18" spans="1:6" x14ac:dyDescent="0.25">
      <c r="A18" s="9" t="s">
        <v>66</v>
      </c>
      <c r="B18" s="38">
        <v>-30</v>
      </c>
      <c r="C18" s="39">
        <v>-10</v>
      </c>
      <c r="D18" t="s">
        <v>85</v>
      </c>
    </row>
    <row r="19" spans="1:6" x14ac:dyDescent="0.25">
      <c r="A19" s="9" t="s">
        <v>43</v>
      </c>
      <c r="B19" s="38">
        <v>-45</v>
      </c>
      <c r="C19" s="39">
        <v>-20</v>
      </c>
      <c r="D19" s="11" t="s">
        <v>44</v>
      </c>
    </row>
    <row r="20" spans="1:6" x14ac:dyDescent="0.25">
      <c r="A20" s="9" t="s">
        <v>67</v>
      </c>
      <c r="B20" s="38">
        <v>-100</v>
      </c>
      <c r="C20" s="39">
        <f>B20</f>
        <v>-100</v>
      </c>
      <c r="D20" t="s">
        <v>86</v>
      </c>
    </row>
    <row r="21" spans="1:6" x14ac:dyDescent="0.25">
      <c r="A21" s="9" t="s">
        <v>74</v>
      </c>
      <c r="B21" s="38">
        <v>-20</v>
      </c>
      <c r="C21" s="39">
        <f>B21</f>
        <v>-20</v>
      </c>
      <c r="D21" s="22" t="s">
        <v>98</v>
      </c>
    </row>
    <row r="22" spans="1:6" x14ac:dyDescent="0.25">
      <c r="A22" s="9" t="s">
        <v>75</v>
      </c>
      <c r="B22" s="38">
        <v>-30</v>
      </c>
      <c r="C22" s="39">
        <f>B22</f>
        <v>-30</v>
      </c>
    </row>
    <row r="23" spans="1:6" x14ac:dyDescent="0.25">
      <c r="A23" s="9" t="s">
        <v>77</v>
      </c>
      <c r="B23" s="38">
        <v>-50</v>
      </c>
      <c r="C23" s="39">
        <f>B23</f>
        <v>-50</v>
      </c>
    </row>
    <row r="24" spans="1:6" x14ac:dyDescent="0.25">
      <c r="A24" s="9" t="s">
        <v>107</v>
      </c>
      <c r="B24" s="38">
        <v>-284</v>
      </c>
      <c r="C24" s="39">
        <v>-464</v>
      </c>
      <c r="D24" t="s">
        <v>105</v>
      </c>
    </row>
    <row r="25" spans="1:6" x14ac:dyDescent="0.25">
      <c r="A25" s="9" t="s">
        <v>94</v>
      </c>
      <c r="B25" s="38">
        <v>-200</v>
      </c>
      <c r="C25" s="39">
        <v>-250</v>
      </c>
    </row>
    <row r="26" spans="1:6" ht="15.75" thickBot="1" x14ac:dyDescent="0.3">
      <c r="A26" s="16"/>
      <c r="B26" s="40"/>
      <c r="C26" s="41"/>
      <c r="F26" s="3"/>
    </row>
    <row r="27" spans="1:6" ht="15.75" thickBot="1" x14ac:dyDescent="0.3">
      <c r="A27" s="42" t="s">
        <v>87</v>
      </c>
      <c r="B27" s="43">
        <f>SUM(B4:B26)</f>
        <v>0</v>
      </c>
      <c r="C27" s="44">
        <f>SUM(C4:C26)</f>
        <v>0</v>
      </c>
    </row>
    <row r="28" spans="1:6" ht="15.75" thickBot="1" x14ac:dyDescent="0.3">
      <c r="A28" s="11"/>
      <c r="B28" s="38"/>
      <c r="C28" s="38"/>
      <c r="D28" s="11"/>
    </row>
    <row r="29" spans="1:6" ht="15.75" thickBot="1" x14ac:dyDescent="0.3">
      <c r="A29" s="42" t="s">
        <v>84</v>
      </c>
      <c r="B29" s="45">
        <f>SUM(B24)/B4*-1</f>
        <v>0.11947833403449727</v>
      </c>
      <c r="C29" s="46">
        <f>SUM(C24)/C4*-1</f>
        <v>0.19520403870424904</v>
      </c>
      <c r="D29" s="30"/>
    </row>
    <row r="30" spans="1:6" x14ac:dyDescent="0.25">
      <c r="A30" s="11"/>
      <c r="B30" s="38"/>
      <c r="C30" s="38"/>
      <c r="D30" s="11"/>
    </row>
    <row r="31" spans="1:6" x14ac:dyDescent="0.25">
      <c r="A31" s="11"/>
      <c r="B31" s="38"/>
      <c r="C31" s="38"/>
      <c r="D31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50" zoomScaleSheetLayoutView="100" workbookViewId="0">
      <selection activeCell="D28" sqref="D28"/>
    </sheetView>
  </sheetViews>
  <sheetFormatPr baseColWidth="10" defaultColWidth="9.140625" defaultRowHeight="15" x14ac:dyDescent="0.25"/>
  <cols>
    <col min="1" max="1" width="28.42578125" bestFit="1" customWidth="1"/>
    <col min="2" max="2" width="9.42578125" style="3" bestFit="1" customWidth="1"/>
    <col min="3" max="3" width="10.85546875" bestFit="1" customWidth="1"/>
  </cols>
  <sheetData>
    <row r="1" spans="1:4" x14ac:dyDescent="0.25">
      <c r="A1" t="s">
        <v>58</v>
      </c>
    </row>
    <row r="2" spans="1:4" ht="15.75" thickBot="1" x14ac:dyDescent="0.3"/>
    <row r="3" spans="1:4" ht="15.75" thickBot="1" x14ac:dyDescent="0.3">
      <c r="A3" s="42" t="s">
        <v>60</v>
      </c>
      <c r="B3" s="43" t="s">
        <v>88</v>
      </c>
      <c r="C3" s="44" t="s">
        <v>89</v>
      </c>
    </row>
    <row r="4" spans="1:4" x14ac:dyDescent="0.25">
      <c r="A4" s="9" t="s">
        <v>59</v>
      </c>
      <c r="B4" s="38">
        <v>3000</v>
      </c>
      <c r="C4" s="39">
        <f>B4</f>
        <v>3000</v>
      </c>
      <c r="D4" t="s">
        <v>78</v>
      </c>
    </row>
    <row r="5" spans="1:4" ht="15.75" thickBot="1" x14ac:dyDescent="0.3">
      <c r="A5" s="16"/>
      <c r="B5" s="40"/>
      <c r="C5" s="18"/>
    </row>
    <row r="6" spans="1:4" ht="15.75" thickBot="1" x14ac:dyDescent="0.3">
      <c r="A6" s="42" t="s">
        <v>61</v>
      </c>
      <c r="B6" s="43" t="s">
        <v>88</v>
      </c>
      <c r="C6" s="44" t="s">
        <v>89</v>
      </c>
    </row>
    <row r="7" spans="1:4" x14ac:dyDescent="0.25">
      <c r="A7" s="9" t="s">
        <v>62</v>
      </c>
      <c r="B7" s="38">
        <v>-550</v>
      </c>
      <c r="C7" s="39">
        <f>B7</f>
        <v>-550</v>
      </c>
      <c r="D7" t="s">
        <v>92</v>
      </c>
    </row>
    <row r="8" spans="1:4" x14ac:dyDescent="0.25">
      <c r="A8" s="9" t="s">
        <v>65</v>
      </c>
      <c r="B8" s="38">
        <v>-18</v>
      </c>
      <c r="C8" s="39">
        <f t="shared" ref="C8:C20" si="0">B8</f>
        <v>-18</v>
      </c>
    </row>
    <row r="9" spans="1:4" x14ac:dyDescent="0.25">
      <c r="A9" s="9" t="s">
        <v>64</v>
      </c>
      <c r="B9" s="38">
        <v>-120</v>
      </c>
      <c r="C9" s="39">
        <v>-160</v>
      </c>
    </row>
    <row r="10" spans="1:4" x14ac:dyDescent="0.25">
      <c r="A10" s="9" t="s">
        <v>72</v>
      </c>
      <c r="B10" s="38">
        <v>-300</v>
      </c>
      <c r="C10" s="39"/>
    </row>
    <row r="11" spans="1:4" x14ac:dyDescent="0.25">
      <c r="A11" s="9" t="s">
        <v>99</v>
      </c>
      <c r="B11" s="38"/>
      <c r="C11" s="39">
        <v>-100</v>
      </c>
      <c r="D11" t="s">
        <v>96</v>
      </c>
    </row>
    <row r="12" spans="1:4" x14ac:dyDescent="0.25">
      <c r="A12" s="9" t="s">
        <v>102</v>
      </c>
      <c r="B12" s="38"/>
      <c r="C12" s="39">
        <v>-100</v>
      </c>
      <c r="D12" t="s">
        <v>104</v>
      </c>
    </row>
    <row r="13" spans="1:4" x14ac:dyDescent="0.25">
      <c r="A13" s="9" t="s">
        <v>100</v>
      </c>
      <c r="B13" s="38"/>
      <c r="C13" s="39">
        <v>-100</v>
      </c>
    </row>
    <row r="14" spans="1:4" x14ac:dyDescent="0.25">
      <c r="A14" s="9" t="s">
        <v>79</v>
      </c>
      <c r="B14" s="38">
        <v>-20</v>
      </c>
      <c r="C14" s="39">
        <v>-100</v>
      </c>
      <c r="D14" t="s">
        <v>103</v>
      </c>
    </row>
    <row r="15" spans="1:4" x14ac:dyDescent="0.25">
      <c r="A15" s="9" t="s">
        <v>106</v>
      </c>
      <c r="B15" s="38"/>
      <c r="C15" s="39">
        <v>-5</v>
      </c>
    </row>
    <row r="16" spans="1:4" x14ac:dyDescent="0.25">
      <c r="A16" s="9" t="s">
        <v>67</v>
      </c>
      <c r="B16" s="38">
        <v>-100</v>
      </c>
      <c r="C16" s="39">
        <f t="shared" si="0"/>
        <v>-100</v>
      </c>
    </row>
    <row r="17" spans="1:5" x14ac:dyDescent="0.25">
      <c r="A17" s="9" t="s">
        <v>80</v>
      </c>
      <c r="B17" s="38">
        <v>-20</v>
      </c>
      <c r="C17" s="39">
        <f t="shared" si="0"/>
        <v>-20</v>
      </c>
      <c r="D17" s="22" t="s">
        <v>98</v>
      </c>
    </row>
    <row r="18" spans="1:5" x14ac:dyDescent="0.25">
      <c r="A18" s="9" t="s">
        <v>66</v>
      </c>
      <c r="B18" s="38">
        <v>-20</v>
      </c>
      <c r="C18" s="39">
        <v>-10</v>
      </c>
      <c r="D18" t="s">
        <v>85</v>
      </c>
    </row>
    <row r="19" spans="1:5" x14ac:dyDescent="0.25">
      <c r="A19" s="9" t="s">
        <v>81</v>
      </c>
      <c r="B19" s="38">
        <v>-60</v>
      </c>
      <c r="C19" s="39">
        <v>-20</v>
      </c>
      <c r="D19" s="11" t="s">
        <v>44</v>
      </c>
    </row>
    <row r="20" spans="1:5" x14ac:dyDescent="0.25">
      <c r="A20" s="9" t="s">
        <v>82</v>
      </c>
      <c r="B20" s="38">
        <v>-200</v>
      </c>
      <c r="C20" s="39">
        <f t="shared" si="0"/>
        <v>-200</v>
      </c>
    </row>
    <row r="21" spans="1:5" x14ac:dyDescent="0.25">
      <c r="A21" s="9" t="s">
        <v>107</v>
      </c>
      <c r="B21" s="38">
        <v>-1492</v>
      </c>
      <c r="C21" s="39">
        <v>-1267</v>
      </c>
      <c r="D21" t="s">
        <v>105</v>
      </c>
    </row>
    <row r="22" spans="1:5" x14ac:dyDescent="0.25">
      <c r="A22" s="9" t="s">
        <v>94</v>
      </c>
      <c r="B22" s="38">
        <v>-100</v>
      </c>
      <c r="C22" s="39">
        <v>-250</v>
      </c>
    </row>
    <row r="23" spans="1:5" ht="15.75" thickBot="1" x14ac:dyDescent="0.3">
      <c r="A23" s="16"/>
      <c r="B23" s="40"/>
      <c r="C23" s="18"/>
    </row>
    <row r="24" spans="1:5" ht="15.75" thickBot="1" x14ac:dyDescent="0.3">
      <c r="A24" s="42" t="s">
        <v>87</v>
      </c>
      <c r="B24" s="43">
        <f>SUM(B4:B23)</f>
        <v>0</v>
      </c>
      <c r="C24" s="44">
        <f>SUM(C4:C23)</f>
        <v>0</v>
      </c>
    </row>
    <row r="25" spans="1:5" ht="15.75" thickBot="1" x14ac:dyDescent="0.3">
      <c r="A25" s="11"/>
      <c r="B25" s="38"/>
      <c r="C25" s="38"/>
      <c r="D25" s="11"/>
      <c r="E25" s="11"/>
    </row>
    <row r="26" spans="1:5" ht="15.75" thickBot="1" x14ac:dyDescent="0.3">
      <c r="A26" s="42" t="s">
        <v>84</v>
      </c>
      <c r="B26" s="45">
        <f>B21/B4*-1</f>
        <v>0.49733333333333335</v>
      </c>
      <c r="C26" s="46">
        <f>C21/C4*-1</f>
        <v>0.42233333333333334</v>
      </c>
      <c r="D26" s="11"/>
      <c r="E26" s="11"/>
    </row>
    <row r="27" spans="1:5" x14ac:dyDescent="0.25">
      <c r="A27" s="11"/>
      <c r="B27" s="38"/>
      <c r="C27" s="11"/>
      <c r="D27" s="11"/>
      <c r="E27" s="11"/>
    </row>
    <row r="28" spans="1:5" x14ac:dyDescent="0.25">
      <c r="A28" s="11"/>
      <c r="B28" s="38"/>
      <c r="C28" s="11"/>
      <c r="D28" s="11"/>
      <c r="E28" s="11"/>
    </row>
    <row r="29" spans="1:5" x14ac:dyDescent="0.25">
      <c r="A29" s="11"/>
      <c r="B29" s="38"/>
      <c r="C29" s="11"/>
      <c r="D29" s="11"/>
      <c r="E2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Haushaltsplan</vt:lpstr>
      <vt:lpstr>Gehaltsberechnungen</vt:lpstr>
      <vt:lpstr>Allg. Parameter</vt:lpstr>
      <vt:lpstr>Steuertabelle</vt:lpstr>
      <vt:lpstr>Gruppe1</vt:lpstr>
      <vt:lpstr>Gruppe2</vt:lpstr>
      <vt:lpstr>Gruppe3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Ahrens</dc:creator>
  <cp:lastModifiedBy>Marcus Ahrens</cp:lastModifiedBy>
  <dcterms:created xsi:type="dcterms:W3CDTF">2021-09-24T08:41:23Z</dcterms:created>
  <dcterms:modified xsi:type="dcterms:W3CDTF">2023-03-13T10:20:10Z</dcterms:modified>
</cp:coreProperties>
</file>