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lternativen" sheetId="1" r:id="rId1"/>
  </sheets>
  <calcPr calcId="152511"/>
</workbook>
</file>

<file path=xl/calcChain.xml><?xml version="1.0" encoding="utf-8"?>
<calcChain xmlns="http://schemas.openxmlformats.org/spreadsheetml/2006/main">
  <c r="D30" i="1" l="1"/>
  <c r="D28" i="1"/>
  <c r="B28" i="1"/>
  <c r="D24" i="1"/>
  <c r="B24" i="1"/>
  <c r="D20" i="1"/>
  <c r="Q19" i="1"/>
  <c r="C20" i="1"/>
  <c r="B20" i="1"/>
  <c r="D18" i="1"/>
  <c r="C18" i="1"/>
  <c r="C17" i="1"/>
  <c r="B18" i="1"/>
  <c r="B17" i="1"/>
  <c r="D14" i="1"/>
  <c r="C14" i="1"/>
  <c r="B14" i="1"/>
  <c r="B13" i="1"/>
  <c r="D10" i="1"/>
  <c r="C10" i="1"/>
  <c r="B10" i="1"/>
  <c r="B9" i="1"/>
  <c r="D6" i="1"/>
  <c r="C6" i="1"/>
  <c r="C5" i="1"/>
  <c r="B6" i="1"/>
  <c r="B5" i="1"/>
  <c r="P17" i="1" l="1"/>
  <c r="O19" i="1"/>
  <c r="P19" i="1" s="1"/>
  <c r="C19" i="1" s="1"/>
  <c r="P9" i="1"/>
  <c r="O5" i="1"/>
  <c r="P5" i="1" s="1"/>
  <c r="Q5" i="1" s="1"/>
  <c r="B27" i="1"/>
  <c r="D27" i="1" s="1"/>
  <c r="B23" i="1"/>
  <c r="D23" i="1" s="1"/>
  <c r="Q17" i="1"/>
  <c r="B19" i="1"/>
  <c r="H13" i="1"/>
  <c r="P13" i="1"/>
  <c r="Q13" i="1" s="1"/>
  <c r="Q9" i="1" l="1"/>
  <c r="C9" i="1" s="1"/>
  <c r="D9" i="1" s="1"/>
  <c r="D5" i="1"/>
  <c r="D19" i="1"/>
  <c r="C13" i="1"/>
  <c r="D17" i="1"/>
  <c r="D13" i="1" l="1"/>
</calcChain>
</file>

<file path=xl/sharedStrings.xml><?xml version="1.0" encoding="utf-8"?>
<sst xmlns="http://schemas.openxmlformats.org/spreadsheetml/2006/main" count="55" uniqueCount="31">
  <si>
    <t>Jahre</t>
  </si>
  <si>
    <t>Coffee to Go</t>
  </si>
  <si>
    <t>Kaufen</t>
  </si>
  <si>
    <t>Selber machen</t>
  </si>
  <si>
    <t>Arbeitstage</t>
  </si>
  <si>
    <t>Kaffee je kg</t>
  </si>
  <si>
    <t>Stromkosten</t>
  </si>
  <si>
    <t>Kaffee je Tasse in g</t>
  </si>
  <si>
    <t>Stromkosten je kwh</t>
  </si>
  <si>
    <t>Brotbackmischung</t>
  </si>
  <si>
    <t>Brot</t>
  </si>
  <si>
    <t>im Jahr</t>
  </si>
  <si>
    <t>Mineralwasser</t>
  </si>
  <si>
    <t>CO2 Kartusche</t>
  </si>
  <si>
    <t>für Liter</t>
  </si>
  <si>
    <t>Preis je Kaffee</t>
  </si>
  <si>
    <t>Preis je Brot</t>
  </si>
  <si>
    <t>Preis je Liter</t>
  </si>
  <si>
    <t>Liter</t>
  </si>
  <si>
    <t>Fast Food</t>
  </si>
  <si>
    <t>Ersparnis</t>
  </si>
  <si>
    <t xml:space="preserve">Pizza </t>
  </si>
  <si>
    <t>Preis je Burger/Pizza</t>
  </si>
  <si>
    <t>km</t>
  </si>
  <si>
    <t>Liter auf 100 km</t>
  </si>
  <si>
    <t>Benzin je Liter</t>
  </si>
  <si>
    <t>Auto zur Arbeit (5km)</t>
  </si>
  <si>
    <t>Fitness Studio</t>
  </si>
  <si>
    <t>je Monat</t>
  </si>
  <si>
    <t>Verbauch kwh</t>
  </si>
  <si>
    <t>10752 Regel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</si>
</sst>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  <numFmt numFmtId="165" formatCode="_-* #,##0\ [$€-407]_-;\-* #,##0\ [$€-407]_-;_-* &quot;-&quot;??\ [$€-407]_-;_-@_-"/>
    <numFmt numFmtId="166" formatCode="_-* #,##0\ &quot;€&quot;_-;\-* #,##0\ &quot;€&quot;_-;_-* &quot;-&quot;??\ &quot;€&quot;_-;_-@_-"/>
    <numFmt numFmtId="167" formatCode="0.000"/>
    <numFmt numFmtId="170" formatCode="_-* #,##0.00000\ [$€-407]_-;\-* #,##0.00000\ [$€-407]_-;_-* &quot;-&quot;??\ [$€-407]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44" fontId="0" fillId="0" borderId="0" xfId="0" applyNumberFormat="1"/>
    <xf numFmtId="0" fontId="0" fillId="2" borderId="1" xfId="0" applyFill="1" applyBorder="1"/>
    <xf numFmtId="0" fontId="0" fillId="2" borderId="2" xfId="0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 applyAlignment="1">
      <alignment horizontal="right"/>
    </xf>
    <xf numFmtId="0" fontId="0" fillId="2" borderId="7" xfId="0" applyFill="1" applyBorder="1"/>
    <xf numFmtId="165" fontId="0" fillId="2" borderId="0" xfId="0" applyNumberFormat="1" applyFill="1" applyBorder="1"/>
    <xf numFmtId="166" fontId="0" fillId="2" borderId="0" xfId="0" applyNumberFormat="1" applyFill="1" applyBorder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44" fontId="0" fillId="2" borderId="0" xfId="1" applyFont="1" applyFill="1" applyBorder="1" applyAlignment="1">
      <alignment horizontal="right"/>
    </xf>
    <xf numFmtId="167" fontId="0" fillId="2" borderId="0" xfId="0" applyNumberFormat="1" applyFill="1" applyBorder="1"/>
    <xf numFmtId="44" fontId="0" fillId="2" borderId="8" xfId="0" applyNumberForma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165" fontId="0" fillId="2" borderId="5" xfId="0" applyNumberFormat="1" applyFill="1" applyBorder="1"/>
    <xf numFmtId="166" fontId="0" fillId="2" borderId="5" xfId="0" applyNumberFormat="1" applyFill="1" applyBorder="1"/>
    <xf numFmtId="0" fontId="0" fillId="2" borderId="5" xfId="0" applyFill="1" applyBorder="1"/>
    <xf numFmtId="0" fontId="0" fillId="2" borderId="5" xfId="0" applyFill="1" applyBorder="1" applyAlignment="1">
      <alignment horizontal="right"/>
    </xf>
    <xf numFmtId="164" fontId="0" fillId="2" borderId="5" xfId="0" applyNumberFormat="1" applyFill="1" applyBorder="1" applyAlignment="1">
      <alignment horizontal="right"/>
    </xf>
    <xf numFmtId="44" fontId="0" fillId="2" borderId="5" xfId="1" applyFont="1" applyFill="1" applyBorder="1" applyAlignment="1">
      <alignment horizontal="right"/>
    </xf>
    <xf numFmtId="167" fontId="0" fillId="2" borderId="5" xfId="0" applyNumberFormat="1" applyFill="1" applyBorder="1"/>
    <xf numFmtId="44" fontId="0" fillId="2" borderId="6" xfId="0" applyNumberFormat="1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7" xfId="0" applyFill="1" applyBorder="1"/>
    <xf numFmtId="165" fontId="0" fillId="3" borderId="0" xfId="0" applyNumberFormat="1" applyFill="1" applyBorder="1"/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44" fontId="0" fillId="3" borderId="0" xfId="1" applyFont="1" applyFill="1" applyBorder="1" applyAlignment="1">
      <alignment horizontal="right"/>
    </xf>
    <xf numFmtId="167" fontId="0" fillId="3" borderId="0" xfId="0" applyNumberFormat="1" applyFill="1" applyBorder="1"/>
    <xf numFmtId="164" fontId="0" fillId="3" borderId="8" xfId="0" applyNumberFormat="1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165" fontId="0" fillId="3" borderId="5" xfId="0" applyNumberFormat="1" applyFill="1" applyBorder="1"/>
    <xf numFmtId="0" fontId="0" fillId="3" borderId="5" xfId="0" applyFill="1" applyBorder="1"/>
    <xf numFmtId="0" fontId="0" fillId="3" borderId="5" xfId="0" applyFill="1" applyBorder="1" applyAlignment="1">
      <alignment horizontal="right"/>
    </xf>
    <xf numFmtId="164" fontId="0" fillId="3" borderId="5" xfId="0" applyNumberFormat="1" applyFill="1" applyBorder="1" applyAlignment="1">
      <alignment horizontal="right"/>
    </xf>
    <xf numFmtId="44" fontId="0" fillId="3" borderId="5" xfId="1" applyFont="1" applyFill="1" applyBorder="1" applyAlignment="1">
      <alignment horizontal="right"/>
    </xf>
    <xf numFmtId="167" fontId="0" fillId="3" borderId="5" xfId="0" applyNumberFormat="1" applyFill="1" applyBorder="1"/>
    <xf numFmtId="164" fontId="0" fillId="3" borderId="6" xfId="0" applyNumberFormat="1" applyFill="1" applyBorder="1" applyAlignment="1">
      <alignment horizontal="right"/>
    </xf>
    <xf numFmtId="170" fontId="0" fillId="0" borderId="0" xfId="0" applyNumberFormat="1"/>
    <xf numFmtId="164" fontId="0" fillId="2" borderId="8" xfId="0" applyNumberFormat="1" applyFill="1" applyBorder="1" applyAlignment="1">
      <alignment horizontal="right"/>
    </xf>
    <xf numFmtId="164" fontId="0" fillId="2" borderId="6" xfId="0" applyNumberFormat="1" applyFill="1" applyBorder="1" applyAlignment="1">
      <alignment horizontal="right"/>
    </xf>
    <xf numFmtId="164" fontId="0" fillId="3" borderId="0" xfId="0" applyNumberFormat="1" applyFill="1" applyBorder="1"/>
    <xf numFmtId="165" fontId="0" fillId="3" borderId="0" xfId="0" applyNumberFormat="1" applyFill="1" applyBorder="1" applyAlignment="1">
      <alignment horizontal="left" indent="1"/>
    </xf>
    <xf numFmtId="164" fontId="0" fillId="3" borderId="0" xfId="1" applyNumberFormat="1" applyFont="1" applyFill="1" applyBorder="1"/>
    <xf numFmtId="164" fontId="0" fillId="3" borderId="8" xfId="0" applyNumberFormat="1" applyFill="1" applyBorder="1"/>
    <xf numFmtId="0" fontId="0" fillId="3" borderId="7" xfId="0" applyFill="1" applyBorder="1" applyAlignment="1">
      <alignment horizontal="right"/>
    </xf>
    <xf numFmtId="164" fontId="0" fillId="3" borderId="5" xfId="0" applyNumberFormat="1" applyFill="1" applyBorder="1"/>
    <xf numFmtId="165" fontId="0" fillId="3" borderId="5" xfId="0" applyNumberFormat="1" applyFill="1" applyBorder="1" applyAlignment="1">
      <alignment horizontal="left" indent="1"/>
    </xf>
    <xf numFmtId="164" fontId="0" fillId="3" borderId="5" xfId="1" applyNumberFormat="1" applyFont="1" applyFill="1" applyBorder="1"/>
    <xf numFmtId="164" fontId="0" fillId="3" borderId="6" xfId="0" applyNumberFormat="1" applyFill="1" applyBorder="1"/>
    <xf numFmtId="0" fontId="0" fillId="2" borderId="3" xfId="0" applyFill="1" applyBorder="1"/>
    <xf numFmtId="164" fontId="0" fillId="2" borderId="0" xfId="0" applyNumberFormat="1" applyFill="1" applyBorder="1"/>
    <xf numFmtId="0" fontId="0" fillId="2" borderId="8" xfId="0" applyFill="1" applyBorder="1"/>
    <xf numFmtId="164" fontId="0" fillId="2" borderId="5" xfId="0" applyNumberFormat="1" applyFill="1" applyBorder="1"/>
    <xf numFmtId="0" fontId="0" fillId="2" borderId="6" xfId="0" applyFill="1" applyBorder="1"/>
    <xf numFmtId="0" fontId="0" fillId="3" borderId="3" xfId="0" applyFill="1" applyBorder="1"/>
    <xf numFmtId="165" fontId="0" fillId="3" borderId="0" xfId="0" applyNumberFormat="1" applyFill="1" applyBorder="1" applyAlignment="1">
      <alignment horizontal="left" indent="3"/>
    </xf>
    <xf numFmtId="0" fontId="0" fillId="3" borderId="8" xfId="0" applyFill="1" applyBorder="1"/>
    <xf numFmtId="0" fontId="0" fillId="3" borderId="6" xfId="0" applyFill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tabSelected="1" workbookViewId="0">
      <selection activeCell="B33" sqref="B33"/>
    </sheetView>
  </sheetViews>
  <sheetFormatPr baseColWidth="10" defaultColWidth="9.140625" defaultRowHeight="15" x14ac:dyDescent="0.25"/>
  <cols>
    <col min="1" max="1" width="20.140625" bestFit="1" customWidth="1"/>
    <col min="2" max="2" width="13.28515625" bestFit="1" customWidth="1"/>
    <col min="3" max="3" width="14.140625" bestFit="1" customWidth="1"/>
    <col min="4" max="4" width="10.42578125" bestFit="1" customWidth="1"/>
    <col min="5" max="5" width="3.7109375" customWidth="1"/>
    <col min="6" max="6" width="5.7109375" bestFit="1" customWidth="1"/>
    <col min="7" max="7" width="7.28515625" bestFit="1" customWidth="1"/>
    <col min="8" max="8" width="11.28515625" bestFit="1" customWidth="1"/>
    <col min="9" max="9" width="19.28515625" bestFit="1" customWidth="1"/>
    <col min="10" max="10" width="14.85546875" bestFit="1" customWidth="1"/>
    <col min="11" max="11" width="14.85546875" customWidth="1"/>
    <col min="12" max="12" width="18" bestFit="1" customWidth="1"/>
    <col min="13" max="13" width="17.28515625" bestFit="1" customWidth="1"/>
    <col min="14" max="14" width="18.7109375" bestFit="1" customWidth="1"/>
    <col min="15" max="15" width="13.7109375" bestFit="1" customWidth="1"/>
    <col min="16" max="16" width="12.28515625" bestFit="1" customWidth="1"/>
    <col min="17" max="17" width="19.28515625" bestFit="1" customWidth="1"/>
  </cols>
  <sheetData>
    <row r="1" spans="1:17" x14ac:dyDescent="0.25">
      <c r="M1" s="3"/>
      <c r="N1" s="1"/>
      <c r="O1" s="1"/>
    </row>
    <row r="3" spans="1:17" ht="15.75" thickBot="1" x14ac:dyDescent="0.3"/>
    <row r="4" spans="1:17" x14ac:dyDescent="0.25">
      <c r="A4" s="6"/>
      <c r="B4" s="7" t="s">
        <v>2</v>
      </c>
      <c r="C4" s="7" t="s">
        <v>3</v>
      </c>
      <c r="D4" s="8" t="s">
        <v>20</v>
      </c>
      <c r="E4" s="8"/>
      <c r="F4" s="8"/>
      <c r="G4" s="7" t="s">
        <v>0</v>
      </c>
      <c r="H4" s="7" t="s">
        <v>4</v>
      </c>
      <c r="I4" s="7" t="s">
        <v>15</v>
      </c>
      <c r="J4" s="7"/>
      <c r="K4" s="7"/>
      <c r="L4" s="7" t="s">
        <v>7</v>
      </c>
      <c r="M4" s="7" t="s">
        <v>5</v>
      </c>
      <c r="N4" s="7" t="s">
        <v>8</v>
      </c>
      <c r="O4" s="7" t="s">
        <v>29</v>
      </c>
      <c r="P4" s="7" t="s">
        <v>6</v>
      </c>
      <c r="Q4" s="9" t="s">
        <v>15</v>
      </c>
    </row>
    <row r="5" spans="1:17" x14ac:dyDescent="0.25">
      <c r="A5" s="10" t="s">
        <v>1</v>
      </c>
      <c r="B5" s="11">
        <f>G5*H5*I5</f>
        <v>22000</v>
      </c>
      <c r="C5" s="12">
        <f>G5*H5*Q5</f>
        <v>2637.8</v>
      </c>
      <c r="D5" s="11">
        <f>B5-C5</f>
        <v>19362.2</v>
      </c>
      <c r="E5" s="11"/>
      <c r="F5" s="13"/>
      <c r="G5" s="14">
        <v>40</v>
      </c>
      <c r="H5" s="14">
        <v>220</v>
      </c>
      <c r="I5" s="15">
        <v>2.5</v>
      </c>
      <c r="J5" s="14"/>
      <c r="K5" s="14"/>
      <c r="L5" s="14">
        <v>16</v>
      </c>
      <c r="M5" s="16">
        <v>16</v>
      </c>
      <c r="N5" s="15">
        <v>0.35</v>
      </c>
      <c r="O5" s="17">
        <f>5/60*1.5</f>
        <v>0.125</v>
      </c>
      <c r="P5" s="15">
        <f>O5*N5</f>
        <v>4.3749999999999997E-2</v>
      </c>
      <c r="Q5" s="18">
        <f>L5/1000*M5+P5</f>
        <v>0.29975000000000002</v>
      </c>
    </row>
    <row r="6" spans="1:17" ht="15.75" thickBot="1" x14ac:dyDescent="0.3">
      <c r="A6" s="19" t="s">
        <v>30</v>
      </c>
      <c r="B6" s="20">
        <f>H5*I5/52*10752</f>
        <v>113723.07692307692</v>
      </c>
      <c r="C6" s="21">
        <f>Q5*H5/52*10752</f>
        <v>13635.396923076923</v>
      </c>
      <c r="D6" s="20">
        <f>B6-C6</f>
        <v>100087.67999999999</v>
      </c>
      <c r="E6" s="20"/>
      <c r="F6" s="22"/>
      <c r="G6" s="23"/>
      <c r="H6" s="23"/>
      <c r="I6" s="24"/>
      <c r="J6" s="23"/>
      <c r="K6" s="23"/>
      <c r="L6" s="23"/>
      <c r="M6" s="25"/>
      <c r="N6" s="24"/>
      <c r="O6" s="26"/>
      <c r="P6" s="24"/>
      <c r="Q6" s="27"/>
    </row>
    <row r="7" spans="1:17" ht="15.75" thickBot="1" x14ac:dyDescent="0.3">
      <c r="B7" s="48"/>
      <c r="C7" s="5"/>
      <c r="G7" s="3"/>
      <c r="H7" s="3"/>
      <c r="I7" s="3"/>
      <c r="J7" s="3"/>
      <c r="K7" s="3"/>
      <c r="L7" s="3"/>
      <c r="M7" s="3"/>
      <c r="P7" s="3"/>
      <c r="Q7" s="3"/>
    </row>
    <row r="8" spans="1:17" x14ac:dyDescent="0.25">
      <c r="A8" s="28"/>
      <c r="B8" s="29"/>
      <c r="C8" s="29"/>
      <c r="D8" s="29"/>
      <c r="E8" s="29"/>
      <c r="F8" s="29"/>
      <c r="G8" s="30" t="s">
        <v>0</v>
      </c>
      <c r="H8" s="30" t="s">
        <v>11</v>
      </c>
      <c r="I8" s="30" t="s">
        <v>16</v>
      </c>
      <c r="J8" s="30"/>
      <c r="K8" s="30"/>
      <c r="L8" s="30"/>
      <c r="M8" s="30" t="s">
        <v>9</v>
      </c>
      <c r="N8" s="30" t="s">
        <v>8</v>
      </c>
      <c r="O8" s="30" t="s">
        <v>29</v>
      </c>
      <c r="P8" s="30" t="s">
        <v>6</v>
      </c>
      <c r="Q8" s="31" t="s">
        <v>16</v>
      </c>
    </row>
    <row r="9" spans="1:17" x14ac:dyDescent="0.25">
      <c r="A9" s="32" t="s">
        <v>10</v>
      </c>
      <c r="B9" s="33">
        <f>G9*H9*I9</f>
        <v>6656</v>
      </c>
      <c r="C9" s="33">
        <f>G9*H9*Q9</f>
        <v>1955.2</v>
      </c>
      <c r="D9" s="33">
        <f>B9-C9</f>
        <v>4700.8</v>
      </c>
      <c r="E9" s="33"/>
      <c r="F9" s="34"/>
      <c r="G9" s="35">
        <v>40</v>
      </c>
      <c r="H9" s="35">
        <v>52</v>
      </c>
      <c r="I9" s="36">
        <v>3.2</v>
      </c>
      <c r="J9" s="35"/>
      <c r="K9" s="35"/>
      <c r="L9" s="35"/>
      <c r="M9" s="37">
        <v>0.8</v>
      </c>
      <c r="N9" s="36">
        <v>0.35</v>
      </c>
      <c r="O9" s="38">
        <v>0.4</v>
      </c>
      <c r="P9" s="36">
        <f>O9*N9</f>
        <v>0.13999999999999999</v>
      </c>
      <c r="Q9" s="39">
        <f>P9+M9</f>
        <v>0.94000000000000006</v>
      </c>
    </row>
    <row r="10" spans="1:17" ht="15.75" thickBot="1" x14ac:dyDescent="0.3">
      <c r="A10" s="40" t="s">
        <v>30</v>
      </c>
      <c r="B10" s="41">
        <f>I9*10752</f>
        <v>34406.400000000001</v>
      </c>
      <c r="C10" s="41">
        <f>Q9*10752</f>
        <v>10106.880000000001</v>
      </c>
      <c r="D10" s="41">
        <f>B10-C10</f>
        <v>24299.52</v>
      </c>
      <c r="E10" s="41"/>
      <c r="F10" s="42"/>
      <c r="G10" s="43"/>
      <c r="H10" s="43"/>
      <c r="I10" s="44"/>
      <c r="J10" s="43"/>
      <c r="K10" s="43"/>
      <c r="L10" s="43"/>
      <c r="M10" s="45"/>
      <c r="N10" s="44"/>
      <c r="O10" s="46"/>
      <c r="P10" s="44"/>
      <c r="Q10" s="47"/>
    </row>
    <row r="11" spans="1:17" ht="15.75" thickBot="1" x14ac:dyDescent="0.3">
      <c r="G11" s="3"/>
      <c r="H11" s="3"/>
      <c r="I11" s="3"/>
      <c r="J11" s="3"/>
      <c r="K11" s="3"/>
      <c r="L11" s="3"/>
      <c r="M11" s="3"/>
      <c r="P11" s="3"/>
      <c r="Q11" s="3"/>
    </row>
    <row r="12" spans="1:17" x14ac:dyDescent="0.25">
      <c r="A12" s="6"/>
      <c r="B12" s="8"/>
      <c r="C12" s="8"/>
      <c r="D12" s="8"/>
      <c r="E12" s="8"/>
      <c r="F12" s="7" t="s">
        <v>0</v>
      </c>
      <c r="G12" s="7" t="s">
        <v>11</v>
      </c>
      <c r="H12" s="7" t="s">
        <v>18</v>
      </c>
      <c r="I12" s="7" t="s">
        <v>17</v>
      </c>
      <c r="J12" s="7"/>
      <c r="K12" s="7"/>
      <c r="L12" s="8"/>
      <c r="M12" s="8"/>
      <c r="N12" s="8"/>
      <c r="O12" s="7" t="s">
        <v>13</v>
      </c>
      <c r="P12" s="7" t="s">
        <v>14</v>
      </c>
      <c r="Q12" s="9" t="s">
        <v>17</v>
      </c>
    </row>
    <row r="13" spans="1:17" x14ac:dyDescent="0.25">
      <c r="A13" s="10" t="s">
        <v>12</v>
      </c>
      <c r="B13" s="11">
        <f>F13*G13*H13*I13</f>
        <v>9360</v>
      </c>
      <c r="C13" s="11">
        <f>F13*G13*H13*Q13</f>
        <v>1310.4000000000001</v>
      </c>
      <c r="D13" s="11">
        <f>B13-C13</f>
        <v>8049.6</v>
      </c>
      <c r="E13" s="11"/>
      <c r="F13" s="14">
        <v>40</v>
      </c>
      <c r="G13" s="14">
        <v>52</v>
      </c>
      <c r="H13" s="13">
        <f>0.75*12</f>
        <v>9</v>
      </c>
      <c r="I13" s="15">
        <v>0.5</v>
      </c>
      <c r="J13" s="14"/>
      <c r="K13" s="14"/>
      <c r="L13" s="13"/>
      <c r="M13" s="13"/>
      <c r="N13" s="13"/>
      <c r="O13" s="15">
        <v>7</v>
      </c>
      <c r="P13" s="14">
        <f>(130+70)/2</f>
        <v>100</v>
      </c>
      <c r="Q13" s="49">
        <f>1/P13*O13</f>
        <v>7.0000000000000007E-2</v>
      </c>
    </row>
    <row r="14" spans="1:17" ht="15.75" thickBot="1" x14ac:dyDescent="0.3">
      <c r="A14" s="19" t="s">
        <v>30</v>
      </c>
      <c r="B14" s="20">
        <f>H13*I13*10752</f>
        <v>48384</v>
      </c>
      <c r="C14" s="20">
        <f>H13*Q13*10752</f>
        <v>6773.7600000000011</v>
      </c>
      <c r="D14" s="20">
        <f>B14-C14</f>
        <v>41610.239999999998</v>
      </c>
      <c r="E14" s="20"/>
      <c r="F14" s="23"/>
      <c r="G14" s="23"/>
      <c r="H14" s="22"/>
      <c r="I14" s="24"/>
      <c r="J14" s="23"/>
      <c r="K14" s="23"/>
      <c r="L14" s="22"/>
      <c r="M14" s="22"/>
      <c r="N14" s="22"/>
      <c r="O14" s="24"/>
      <c r="P14" s="23"/>
      <c r="Q14" s="50"/>
    </row>
    <row r="15" spans="1:17" ht="15.75" thickBot="1" x14ac:dyDescent="0.3">
      <c r="G15" s="3"/>
      <c r="H15" s="3"/>
      <c r="I15" s="3"/>
      <c r="J15" s="3"/>
      <c r="K15" s="3"/>
      <c r="L15" s="3"/>
      <c r="M15" s="3"/>
      <c r="P15" s="3"/>
      <c r="Q15" s="3"/>
    </row>
    <row r="16" spans="1:17" x14ac:dyDescent="0.25">
      <c r="A16" s="28"/>
      <c r="B16" s="29"/>
      <c r="C16" s="29"/>
      <c r="D16" s="29"/>
      <c r="E16" s="29"/>
      <c r="F16" s="29"/>
      <c r="G16" s="30" t="s">
        <v>0</v>
      </c>
      <c r="H16" s="30" t="s">
        <v>11</v>
      </c>
      <c r="I16" s="30" t="s">
        <v>22</v>
      </c>
      <c r="J16" s="29"/>
      <c r="K16" s="29"/>
      <c r="L16" s="30"/>
      <c r="M16" s="30"/>
      <c r="N16" s="30" t="s">
        <v>8</v>
      </c>
      <c r="O16" s="30" t="s">
        <v>29</v>
      </c>
      <c r="P16" s="30" t="s">
        <v>6</v>
      </c>
      <c r="Q16" s="31" t="s">
        <v>22</v>
      </c>
    </row>
    <row r="17" spans="1:17" x14ac:dyDescent="0.25">
      <c r="A17" s="32" t="s">
        <v>19</v>
      </c>
      <c r="B17" s="51">
        <f>G17*H17*I17</f>
        <v>10400</v>
      </c>
      <c r="C17" s="52">
        <f>G17*H17*Q17</f>
        <v>2371.1999999999998</v>
      </c>
      <c r="D17" s="33">
        <f>B17-C17</f>
        <v>8028.8</v>
      </c>
      <c r="E17" s="33"/>
      <c r="F17" s="34"/>
      <c r="G17" s="34">
        <v>40</v>
      </c>
      <c r="H17" s="34">
        <v>52</v>
      </c>
      <c r="I17" s="53">
        <v>5</v>
      </c>
      <c r="J17" s="34"/>
      <c r="K17" s="34"/>
      <c r="L17" s="34"/>
      <c r="M17" s="34"/>
      <c r="N17" s="36">
        <v>0.35</v>
      </c>
      <c r="O17" s="38">
        <v>0.4</v>
      </c>
      <c r="P17" s="53">
        <f>O17*N17</f>
        <v>0.13999999999999999</v>
      </c>
      <c r="Q17" s="54">
        <f>1+P17</f>
        <v>1.1399999999999999</v>
      </c>
    </row>
    <row r="18" spans="1:17" x14ac:dyDescent="0.25">
      <c r="A18" s="55" t="s">
        <v>30</v>
      </c>
      <c r="B18" s="51">
        <f>I17*10752</f>
        <v>53760</v>
      </c>
      <c r="C18" s="52">
        <f>Q17*10752</f>
        <v>12257.279999999999</v>
      </c>
      <c r="D18" s="33">
        <f>B18-C18</f>
        <v>41502.720000000001</v>
      </c>
      <c r="E18" s="33"/>
      <c r="F18" s="34"/>
      <c r="G18" s="34"/>
      <c r="H18" s="34"/>
      <c r="I18" s="53"/>
      <c r="J18" s="34"/>
      <c r="K18" s="34"/>
      <c r="L18" s="34"/>
      <c r="M18" s="34"/>
      <c r="N18" s="36"/>
      <c r="O18" s="38"/>
      <c r="P18" s="53"/>
      <c r="Q18" s="54"/>
    </row>
    <row r="19" spans="1:17" x14ac:dyDescent="0.25">
      <c r="A19" s="32" t="s">
        <v>21</v>
      </c>
      <c r="B19" s="51">
        <f>G19*H19*I19</f>
        <v>20800</v>
      </c>
      <c r="C19" s="52">
        <f>G19*H19*Q19</f>
        <v>8129.333333333333</v>
      </c>
      <c r="D19" s="33">
        <f>B19-C19</f>
        <v>12670.666666666668</v>
      </c>
      <c r="E19" s="33"/>
      <c r="F19" s="34"/>
      <c r="G19" s="34">
        <v>40</v>
      </c>
      <c r="H19" s="34">
        <v>52</v>
      </c>
      <c r="I19" s="53">
        <v>10</v>
      </c>
      <c r="J19" s="34"/>
      <c r="K19" s="34"/>
      <c r="L19" s="34"/>
      <c r="M19" s="34"/>
      <c r="N19" s="36">
        <v>0.35</v>
      </c>
      <c r="O19" s="38">
        <f>3.5*20/60</f>
        <v>1.1666666666666667</v>
      </c>
      <c r="P19" s="53">
        <f>O19*N19</f>
        <v>0.40833333333333333</v>
      </c>
      <c r="Q19" s="54">
        <f>3.5+P19</f>
        <v>3.9083333333333332</v>
      </c>
    </row>
    <row r="20" spans="1:17" ht="15.75" thickBot="1" x14ac:dyDescent="0.3">
      <c r="A20" s="40" t="s">
        <v>30</v>
      </c>
      <c r="B20" s="56">
        <f>I19*10752</f>
        <v>107520</v>
      </c>
      <c r="C20" s="57">
        <f>Q19*10752</f>
        <v>42022.400000000001</v>
      </c>
      <c r="D20" s="41">
        <f>B20-C20</f>
        <v>65497.599999999999</v>
      </c>
      <c r="E20" s="41"/>
      <c r="F20" s="42"/>
      <c r="G20" s="42"/>
      <c r="H20" s="42"/>
      <c r="I20" s="58"/>
      <c r="J20" s="42"/>
      <c r="K20" s="42"/>
      <c r="L20" s="42"/>
      <c r="M20" s="42"/>
      <c r="N20" s="44"/>
      <c r="O20" s="46"/>
      <c r="P20" s="58"/>
      <c r="Q20" s="59"/>
    </row>
    <row r="21" spans="1:17" ht="15.75" thickBot="1" x14ac:dyDescent="0.3"/>
    <row r="22" spans="1:17" x14ac:dyDescent="0.25">
      <c r="A22" s="6"/>
      <c r="B22" s="8"/>
      <c r="C22" s="8"/>
      <c r="D22" s="8"/>
      <c r="E22" s="8"/>
      <c r="F22" s="8"/>
      <c r="G22" s="7" t="s">
        <v>0</v>
      </c>
      <c r="H22" s="7" t="s">
        <v>4</v>
      </c>
      <c r="I22" s="7" t="s">
        <v>23</v>
      </c>
      <c r="J22" s="7" t="s">
        <v>24</v>
      </c>
      <c r="K22" s="7" t="s">
        <v>25</v>
      </c>
      <c r="L22" s="8"/>
      <c r="M22" s="8"/>
      <c r="N22" s="8"/>
      <c r="O22" s="8"/>
      <c r="P22" s="8"/>
      <c r="Q22" s="60"/>
    </row>
    <row r="23" spans="1:17" x14ac:dyDescent="0.25">
      <c r="A23" s="10" t="s">
        <v>26</v>
      </c>
      <c r="B23" s="11">
        <f>G23*H23*I23/100*J23*K23</f>
        <v>12672</v>
      </c>
      <c r="C23" s="13">
        <v>0</v>
      </c>
      <c r="D23" s="11">
        <f>B23-C23</f>
        <v>12672</v>
      </c>
      <c r="E23" s="13"/>
      <c r="F23" s="13"/>
      <c r="G23" s="13">
        <v>40</v>
      </c>
      <c r="H23" s="13">
        <v>220</v>
      </c>
      <c r="I23" s="13">
        <v>10</v>
      </c>
      <c r="J23" s="13">
        <v>8</v>
      </c>
      <c r="K23" s="61">
        <v>1.8</v>
      </c>
      <c r="L23" s="13"/>
      <c r="M23" s="13"/>
      <c r="N23" s="13"/>
      <c r="O23" s="13"/>
      <c r="P23" s="13"/>
      <c r="Q23" s="62"/>
    </row>
    <row r="24" spans="1:17" ht="15.75" thickBot="1" x14ac:dyDescent="0.3">
      <c r="A24" s="19" t="s">
        <v>30</v>
      </c>
      <c r="B24" s="63">
        <f>H23*I23/100*J23*K23/52*10752</f>
        <v>65504.492307692315</v>
      </c>
      <c r="C24" s="22">
        <v>0</v>
      </c>
      <c r="D24" s="20">
        <f>B24-C24</f>
        <v>65504.492307692315</v>
      </c>
      <c r="E24" s="20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64"/>
    </row>
    <row r="25" spans="1:17" ht="15.75" thickBot="1" x14ac:dyDescent="0.3">
      <c r="E25" s="2"/>
    </row>
    <row r="26" spans="1:17" x14ac:dyDescent="0.25">
      <c r="A26" s="28"/>
      <c r="B26" s="29"/>
      <c r="C26" s="29"/>
      <c r="D26" s="29"/>
      <c r="E26" s="29"/>
      <c r="F26" s="29"/>
      <c r="G26" s="30" t="s">
        <v>0</v>
      </c>
      <c r="H26" s="30" t="s">
        <v>28</v>
      </c>
      <c r="I26" s="29"/>
      <c r="J26" s="29"/>
      <c r="K26" s="29"/>
      <c r="L26" s="29"/>
      <c r="M26" s="29"/>
      <c r="N26" s="29"/>
      <c r="O26" s="29"/>
      <c r="P26" s="29"/>
      <c r="Q26" s="65"/>
    </row>
    <row r="27" spans="1:17" x14ac:dyDescent="0.25">
      <c r="A27" s="32" t="s">
        <v>27</v>
      </c>
      <c r="B27" s="66">
        <f>G27*12*H27</f>
        <v>19200</v>
      </c>
      <c r="C27" s="34">
        <v>0</v>
      </c>
      <c r="D27" s="33">
        <f>B27-C27</f>
        <v>19200</v>
      </c>
      <c r="E27" s="34"/>
      <c r="F27" s="34"/>
      <c r="G27" s="35">
        <v>40</v>
      </c>
      <c r="H27" s="36">
        <v>40</v>
      </c>
      <c r="I27" s="34"/>
      <c r="J27" s="34"/>
      <c r="K27" s="34"/>
      <c r="L27" s="34"/>
      <c r="M27" s="34"/>
      <c r="N27" s="34"/>
      <c r="O27" s="34"/>
      <c r="P27" s="34"/>
      <c r="Q27" s="67"/>
    </row>
    <row r="28" spans="1:17" ht="15.75" thickBot="1" x14ac:dyDescent="0.3">
      <c r="A28" s="40" t="s">
        <v>30</v>
      </c>
      <c r="B28" s="56">
        <f>H27/4*10752</f>
        <v>107520</v>
      </c>
      <c r="C28" s="42">
        <v>0</v>
      </c>
      <c r="D28" s="41">
        <f>B28-C28</f>
        <v>107520</v>
      </c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68"/>
    </row>
    <row r="30" spans="1:17" x14ac:dyDescent="0.25">
      <c r="D30" s="2">
        <f>D28+D24+D20+D18+D14+D10+D6</f>
        <v>446022.25230769231</v>
      </c>
    </row>
    <row r="32" spans="1:17" x14ac:dyDescent="0.25">
      <c r="L32" s="3"/>
      <c r="M32" s="3"/>
      <c r="N32" s="3"/>
      <c r="O32" s="3"/>
    </row>
    <row r="33" spans="14:14" x14ac:dyDescent="0.25">
      <c r="N33" s="4"/>
    </row>
  </sheetData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Alternativen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2023-03-06T22:39:22Z</dcterms:modified>
</cp:coreProperties>
</file>